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95" windowHeight="4875" activeTab="1"/>
  </bookViews>
  <sheets>
    <sheet name="ΝΠΙΔ" sheetId="2" r:id="rId1"/>
    <sheet name="ΝΠΙΔ (2)" sheetId="4" r:id="rId2"/>
    <sheet name="Φύλλο3" sheetId="3" state="hidden" r:id="rId3"/>
  </sheets>
  <calcPr calcId="124519"/>
</workbook>
</file>

<file path=xl/calcChain.xml><?xml version="1.0" encoding="utf-8"?>
<calcChain xmlns="http://schemas.openxmlformats.org/spreadsheetml/2006/main">
  <c r="F14" i="4"/>
  <c r="F13"/>
  <c r="F6"/>
  <c r="V13"/>
  <c r="U13"/>
  <c r="T13"/>
  <c r="Q13"/>
  <c r="P13"/>
  <c r="O13"/>
  <c r="L13"/>
  <c r="K13"/>
  <c r="J13"/>
  <c r="H13"/>
  <c r="H14"/>
  <c r="F30"/>
  <c r="D5"/>
  <c r="D24" s="1"/>
  <c r="V14"/>
  <c r="P14"/>
  <c r="O14"/>
  <c r="L14"/>
  <c r="K14"/>
  <c r="J14"/>
  <c r="V5"/>
  <c r="V24" s="1"/>
  <c r="K6"/>
  <c r="D32"/>
  <c r="C32"/>
  <c r="W31"/>
  <c r="R31"/>
  <c r="M31"/>
  <c r="I31"/>
  <c r="R30"/>
  <c r="M30"/>
  <c r="I30"/>
  <c r="W29"/>
  <c r="R29"/>
  <c r="M29"/>
  <c r="I29"/>
  <c r="W27"/>
  <c r="R27"/>
  <c r="M27"/>
  <c r="I27"/>
  <c r="V26"/>
  <c r="V40" s="1"/>
  <c r="T26"/>
  <c r="T40" s="1"/>
  <c r="Q26"/>
  <c r="Q40" s="1"/>
  <c r="P26"/>
  <c r="P40" s="1"/>
  <c r="L26"/>
  <c r="L40" s="1"/>
  <c r="J26"/>
  <c r="J40" s="1"/>
  <c r="H26"/>
  <c r="H40" s="1"/>
  <c r="F26"/>
  <c r="F40" s="1"/>
  <c r="D26"/>
  <c r="D40" s="1"/>
  <c r="C26"/>
  <c r="C40" s="1"/>
  <c r="C16"/>
  <c r="U5"/>
  <c r="U24" s="1"/>
  <c r="W14"/>
  <c r="R14"/>
  <c r="G5"/>
  <c r="G24" s="1"/>
  <c r="F24"/>
  <c r="O5"/>
  <c r="O24" s="1"/>
  <c r="M13"/>
  <c r="I13"/>
  <c r="W9"/>
  <c r="R9"/>
  <c r="I9"/>
  <c r="S9" s="1"/>
  <c r="W8"/>
  <c r="R8"/>
  <c r="M8"/>
  <c r="I8"/>
  <c r="X8" s="1"/>
  <c r="W7"/>
  <c r="R7"/>
  <c r="Q7"/>
  <c r="L7"/>
  <c r="K7"/>
  <c r="J7"/>
  <c r="M7" s="1"/>
  <c r="N7" s="1"/>
  <c r="I7"/>
  <c r="W6"/>
  <c r="R6"/>
  <c r="M6"/>
  <c r="I6"/>
  <c r="T5"/>
  <c r="T24" s="1"/>
  <c r="T41" s="1"/>
  <c r="Q5"/>
  <c r="Q24" s="1"/>
  <c r="P5"/>
  <c r="P24" s="1"/>
  <c r="P41" s="1"/>
  <c r="L5"/>
  <c r="L24" s="1"/>
  <c r="J5"/>
  <c r="J24" s="1"/>
  <c r="J41" s="1"/>
  <c r="E5"/>
  <c r="E24" s="1"/>
  <c r="C5"/>
  <c r="C24" s="1"/>
  <c r="V13" i="2"/>
  <c r="U13"/>
  <c r="U14"/>
  <c r="T14"/>
  <c r="P13"/>
  <c r="O13"/>
  <c r="J7"/>
  <c r="K7"/>
  <c r="K6"/>
  <c r="J30"/>
  <c r="K30"/>
  <c r="L30"/>
  <c r="V31"/>
  <c r="H14"/>
  <c r="F14"/>
  <c r="G14"/>
  <c r="U27"/>
  <c r="T13"/>
  <c r="T30"/>
  <c r="Q7"/>
  <c r="L7"/>
  <c r="W13"/>
  <c r="P30"/>
  <c r="O30"/>
  <c r="H30"/>
  <c r="G30"/>
  <c r="D5"/>
  <c r="F5" i="4" l="1"/>
  <c r="H5"/>
  <c r="H24" s="1"/>
  <c r="W30"/>
  <c r="W26" s="1"/>
  <c r="X9"/>
  <c r="N29"/>
  <c r="S31"/>
  <c r="X29"/>
  <c r="H41"/>
  <c r="L41"/>
  <c r="Q41"/>
  <c r="N9"/>
  <c r="S29"/>
  <c r="M14"/>
  <c r="X31"/>
  <c r="V41"/>
  <c r="F41"/>
  <c r="N27"/>
  <c r="S27"/>
  <c r="N13"/>
  <c r="W13"/>
  <c r="W5" s="1"/>
  <c r="W24" s="1"/>
  <c r="X6"/>
  <c r="N6"/>
  <c r="M5"/>
  <c r="M24" s="1"/>
  <c r="S6"/>
  <c r="N30"/>
  <c r="I26"/>
  <c r="X27"/>
  <c r="R26"/>
  <c r="S30"/>
  <c r="S26" s="1"/>
  <c r="S7"/>
  <c r="X7"/>
  <c r="N8"/>
  <c r="S8"/>
  <c r="R13"/>
  <c r="R5" s="1"/>
  <c r="R24" s="1"/>
  <c r="I14"/>
  <c r="I5" s="1"/>
  <c r="I24" s="1"/>
  <c r="K5"/>
  <c r="K24" s="1"/>
  <c r="G26"/>
  <c r="G40" s="1"/>
  <c r="I40" s="1"/>
  <c r="K26"/>
  <c r="K40" s="1"/>
  <c r="M40" s="1"/>
  <c r="M26"/>
  <c r="O26"/>
  <c r="O40" s="1"/>
  <c r="R40" s="1"/>
  <c r="U26"/>
  <c r="U40" s="1"/>
  <c r="W40" s="1"/>
  <c r="N31"/>
  <c r="U30" i="2"/>
  <c r="X30" i="4" l="1"/>
  <c r="S13"/>
  <c r="X13"/>
  <c r="U41"/>
  <c r="W41" s="1"/>
  <c r="G41"/>
  <c r="I41" s="1"/>
  <c r="N26"/>
  <c r="S14"/>
  <c r="N14"/>
  <c r="N5" s="1"/>
  <c r="N24" s="1"/>
  <c r="N40"/>
  <c r="S40" s="1"/>
  <c r="X40" s="1"/>
  <c r="K41"/>
  <c r="M41" s="1"/>
  <c r="X14"/>
  <c r="O41"/>
  <c r="R41" s="1"/>
  <c r="X26"/>
  <c r="D24" i="2"/>
  <c r="I31"/>
  <c r="D26"/>
  <c r="D32"/>
  <c r="I7"/>
  <c r="W31"/>
  <c r="R31"/>
  <c r="M31"/>
  <c r="W14"/>
  <c r="R14"/>
  <c r="M14"/>
  <c r="W29"/>
  <c r="R29"/>
  <c r="M29"/>
  <c r="N29" s="1"/>
  <c r="I29"/>
  <c r="W8"/>
  <c r="R13"/>
  <c r="R9"/>
  <c r="R8"/>
  <c r="R7"/>
  <c r="M13"/>
  <c r="I13"/>
  <c r="I9"/>
  <c r="N9" s="1"/>
  <c r="I8"/>
  <c r="W9"/>
  <c r="V26"/>
  <c r="V40" s="1"/>
  <c r="U26"/>
  <c r="U40" s="1"/>
  <c r="T26"/>
  <c r="T40" s="1"/>
  <c r="Q26"/>
  <c r="Q40" s="1"/>
  <c r="P26"/>
  <c r="P40" s="1"/>
  <c r="O26"/>
  <c r="O40" s="1"/>
  <c r="L26"/>
  <c r="L40" s="1"/>
  <c r="K26"/>
  <c r="K40" s="1"/>
  <c r="J26"/>
  <c r="J40" s="1"/>
  <c r="H26"/>
  <c r="H40" s="1"/>
  <c r="G26"/>
  <c r="G40" s="1"/>
  <c r="F26"/>
  <c r="F40" s="1"/>
  <c r="V5"/>
  <c r="V24" s="1"/>
  <c r="U5"/>
  <c r="U24" s="1"/>
  <c r="T5"/>
  <c r="T24" s="1"/>
  <c r="Q5"/>
  <c r="Q24" s="1"/>
  <c r="P5"/>
  <c r="P24" s="1"/>
  <c r="O5"/>
  <c r="O24" s="1"/>
  <c r="L5"/>
  <c r="L24" s="1"/>
  <c r="K5"/>
  <c r="K24" s="1"/>
  <c r="J5"/>
  <c r="J24" s="1"/>
  <c r="H5"/>
  <c r="H24" s="1"/>
  <c r="G5"/>
  <c r="G24" s="1"/>
  <c r="E5"/>
  <c r="E24"/>
  <c r="C16"/>
  <c r="C5"/>
  <c r="W7"/>
  <c r="W6"/>
  <c r="R6"/>
  <c r="M8"/>
  <c r="M7"/>
  <c r="M6"/>
  <c r="I6"/>
  <c r="C32"/>
  <c r="C26"/>
  <c r="C40" s="1"/>
  <c r="W30"/>
  <c r="R30"/>
  <c r="M30"/>
  <c r="I30"/>
  <c r="W27"/>
  <c r="R27"/>
  <c r="R26" s="1"/>
  <c r="M27"/>
  <c r="I27"/>
  <c r="N8"/>
  <c r="X6"/>
  <c r="S6"/>
  <c r="X8"/>
  <c r="S8"/>
  <c r="S29"/>
  <c r="I14"/>
  <c r="S14" s="1"/>
  <c r="F24"/>
  <c r="F5"/>
  <c r="X5" i="4" l="1"/>
  <c r="S5"/>
  <c r="S24" s="1"/>
  <c r="N41"/>
  <c r="X24"/>
  <c r="X41"/>
  <c r="S41"/>
  <c r="X13" i="2"/>
  <c r="S9"/>
  <c r="X9"/>
  <c r="I26"/>
  <c r="X29"/>
  <c r="X31"/>
  <c r="F41"/>
  <c r="S31"/>
  <c r="C24"/>
  <c r="N31"/>
  <c r="S30"/>
  <c r="D40"/>
  <c r="X27"/>
  <c r="X7"/>
  <c r="R5"/>
  <c r="R24" s="1"/>
  <c r="S7"/>
  <c r="N7"/>
  <c r="O41"/>
  <c r="N14"/>
  <c r="X14"/>
  <c r="N6"/>
  <c r="M5"/>
  <c r="M24" s="1"/>
  <c r="U41"/>
  <c r="M26"/>
  <c r="N30"/>
  <c r="V41"/>
  <c r="X30"/>
  <c r="X26" s="1"/>
  <c r="S27"/>
  <c r="T41"/>
  <c r="W40"/>
  <c r="W26"/>
  <c r="Q41"/>
  <c r="P41"/>
  <c r="R40"/>
  <c r="L41"/>
  <c r="K41"/>
  <c r="M40"/>
  <c r="J41"/>
  <c r="N27"/>
  <c r="N26" s="1"/>
  <c r="H41"/>
  <c r="G41"/>
  <c r="I40"/>
  <c r="N13"/>
  <c r="W5"/>
  <c r="W24" s="1"/>
  <c r="S13"/>
  <c r="I5"/>
  <c r="I24" s="1"/>
  <c r="S26" l="1"/>
  <c r="S5"/>
  <c r="S24" s="1"/>
  <c r="R41"/>
  <c r="W41"/>
  <c r="N5"/>
  <c r="N24" s="1"/>
  <c r="I41"/>
  <c r="M41"/>
  <c r="N40"/>
  <c r="S40" s="1"/>
  <c r="X40" s="1"/>
  <c r="X5"/>
  <c r="X24" s="1"/>
  <c r="X41" l="1"/>
  <c r="S41"/>
  <c r="N41"/>
</calcChain>
</file>

<file path=xl/sharedStrings.xml><?xml version="1.0" encoding="utf-8"?>
<sst xmlns="http://schemas.openxmlformats.org/spreadsheetml/2006/main" count="208" uniqueCount="77">
  <si>
    <t>Α</t>
  </si>
  <si>
    <t>Β</t>
  </si>
  <si>
    <t>ΣΤΟΧΟΘΕΣΙΑ ΕΣΟΔΩΝ</t>
  </si>
  <si>
    <t>ΣΤΟΧΟΘΕΣΙΑ ΕΞΟΔΩΝ</t>
  </si>
  <si>
    <t>Σύνολο Α΄τριμήνου</t>
  </si>
  <si>
    <t>Σύνολο Β΄τριμήνου</t>
  </si>
  <si>
    <t>Σύνολο Γ΄τριμήνου</t>
  </si>
  <si>
    <t>Σύνολο Δ΄τριμήνου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</si>
  <si>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</si>
  <si>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</si>
  <si>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</si>
  <si>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</si>
  <si>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</si>
  <si>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</si>
  <si>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</si>
  <si>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</si>
  <si>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</si>
  <si>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</si>
  <si>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</si>
  <si>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</si>
  <si>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Σύνολο 6μήνου</t>
  </si>
  <si>
    <t>Σύνολο 9μήνου</t>
  </si>
  <si>
    <t>Σύνολο 12μήνου</t>
  </si>
  <si>
    <t>ΕΣΟΔΑ (εκτός χρηματοοικονομικών συναλλαγών) (1+2+3+4+5+6+7)</t>
  </si>
  <si>
    <t>Έσοδα από επιχειρηματική δραστηριότητα (από πώληση αγαθών και υπηρεσιών)</t>
  </si>
  <si>
    <t>Χρηματοδοτήσεις από ΟΤΑ (διετές πρόγραμμα δράσης, απ' ευθείας αναθέσεις από ΟΤΑ κλπ.)</t>
  </si>
  <si>
    <t>Έσοδα από συγχρηματοδοτούμενα προγράμματα</t>
  </si>
  <si>
    <t>Τόκοι</t>
  </si>
  <si>
    <t>Επιχορηγήσεις (α+β+γ)</t>
  </si>
  <si>
    <t>Τακτικού προϋπολογισμού</t>
  </si>
  <si>
    <t>α</t>
  </si>
  <si>
    <t>β</t>
  </si>
  <si>
    <t>Π.Δ.Ε.</t>
  </si>
  <si>
    <t>γ</t>
  </si>
  <si>
    <t>Λοιπές</t>
  </si>
  <si>
    <t>Εισπράξεις για αύξηση μετοχικού κεφαλαίου</t>
  </si>
  <si>
    <t>ΕΙΣΠΡΑΞΕΙΣ ΑΠΌ ΧΡΗΜΑΤΟΟΙΚΟΝΟΜΙΚΕΣ ΣΥΝΑΛΛΑΓΕΣ (1+2)</t>
  </si>
  <si>
    <t>Εισπράξεις από δάνεια (α+β)</t>
  </si>
  <si>
    <t>Εισπράξεις από συναφθέντα δάνεια</t>
  </si>
  <si>
    <t>Επιστροφές χορηγηθέντων δανείων</t>
  </si>
  <si>
    <t>Εισπράξεις από εκποίηση (ρευστοποίηση) κινητών αξιών (α+β+γ)</t>
  </si>
  <si>
    <t>από εκποίηση τίτλων Ελληνικού Δημοσίου (έντοκα γραμμάτια και ομόλογα)</t>
  </si>
  <si>
    <t>από εκποίηση μετοχών, λοιπών συμμετοχών και αμοιβαίων κεφαλαίων</t>
  </si>
  <si>
    <t>από εκποίηση λοιπών κινητών αξιών (ομόλογα εταιριών, τραπεζών)</t>
  </si>
  <si>
    <t>Γ</t>
  </si>
  <si>
    <t>ΕΞΟΔΑ (εκτός χρηματοοικονομικών συναλλαγών) (1+2+3+4+5)</t>
  </si>
  <si>
    <t>Αμοιβές προσωπικού</t>
  </si>
  <si>
    <t>Μεταβιβάσεις εισοδημάτων σε τρίτους (επιχορηγήσεις - χορηγίες)</t>
  </si>
  <si>
    <t>Λοιπά έξοδα</t>
  </si>
  <si>
    <t>Δαπάνες για επενδύσεις</t>
  </si>
  <si>
    <t>Δ</t>
  </si>
  <si>
    <t>ΠΛΗΡΩΜΕΣ ΓΙΑ ΧΡΗΜΑΤΟΟΙΚΟΝΟΜΙΚΕΣ ΣΥΝΑΛΛΑΓΕΣ (1+2)</t>
  </si>
  <si>
    <t>Δάνεια (α+β)</t>
  </si>
  <si>
    <t>Χρεολύσια δανείων</t>
  </si>
  <si>
    <t>Χορήγηση δανείων σε τρίτους</t>
  </si>
  <si>
    <t>Αγορά αξιών (α+β+γ)</t>
  </si>
  <si>
    <t>αγορά τίτλων Ελληνικού Δημοσίου (έντοκα γραμμάτια και ομόλογα)</t>
  </si>
  <si>
    <t>αγορά μετοχών, λοιπών συμμετοχών και αμοιβαίων κεφαλαίων</t>
  </si>
  <si>
    <t>αγορά λοιπών κινητών αξιών (ομόλογα εταιριών, τραπεζών)</t>
  </si>
  <si>
    <t>ΣΥΝΟΛΟ ΕΞΟΔΩΝ (Γ+Δ)</t>
  </si>
  <si>
    <t>ΣΥΝΟΛΟ ΕΣΟΔΩΝ (Α+Β)</t>
  </si>
  <si>
    <t>Έλλειμμα (-)/Πλεόνασμα (+)</t>
  </si>
  <si>
    <t xml:space="preserve">ΑΝΑΜΟΡΦΩΣΗ Π/Υ </t>
  </si>
  <si>
    <t>ΤΡΙΜΗΝΙΑΙΟΙ  ΚΑΙ ΜΗΝΙΑΙΟΙ ΣΤΟΧΟΙ ΝΟΜΙΚΩΝ ΠΡΟΣΩΠΩΝ ΙΔΙΩΤΙΚΟΥ ΔΙΚΑΙΟΥ ΟΤΑ</t>
  </si>
  <si>
    <t>Ι</t>
  </si>
  <si>
    <t>ΙΙ</t>
  </si>
  <si>
    <t>ΑΝΑΜΟΡΦΩΣΗ Π/Υ ΚΑΙ ΕΤΗΣΙΩΝ ΣΤΟΧΩΝ              ( σύμφωνα με το άρθρο 3 της παρούσας ΚΥΑ)</t>
  </si>
  <si>
    <t>ΕΓΚΕΚΡΙΜΕΝΟΣ Π/Υ ΕΤΟΥΣ - Ετήσιοι Στόχοι</t>
  </si>
  <si>
    <t>ΕΚΤΕΛΕΣΗ Π/Υ ΠΡΟΗΓΟΥΜΕΝΟΥ ΕΤΟΥΣ - Προσωρινά Στοιχεία</t>
  </si>
  <si>
    <r>
      <t>ΠΙΝΑΚΑΣ 5Γ. ΣΤΟΧΟΘΕΣΙΑ ΟΙΚΟΝΟΜΙΚΩΝ ΑΠΟΤΕΛΕΣΜΑΤΩΝ ΝΠΙΔ ΟΤΑ</t>
    </r>
    <r>
      <rPr>
        <b/>
        <sz val="9"/>
        <color indexed="8"/>
        <rFont val="Book Antiqua"/>
        <family val="1"/>
        <charset val="161"/>
      </rPr>
      <t xml:space="preserve">             </t>
    </r>
  </si>
  <si>
    <t>ΚΟΙΝΩΦΕΛΗΣ ΕΠΙΧΕΙΡΗΣΗ ΔΗΜΟΥ ΜΟΣΧΑΤΟΥ-ΤΑΥΡΟΥ</t>
  </si>
  <si>
    <t>ΕΓΚΕΚΡΙΜΕΝΟΣ Π/Υ 2017 (Ετήσιοι Στόχοι)</t>
  </si>
  <si>
    <t>ΕΚΤΕΛΕΣΗ Π/Υ ΕΤΟΥΣ 2016 (προσωρινά στοιχεία)</t>
  </si>
  <si>
    <t>Λοιπά έσοδα - Χρηματικά Διαθέσιμα (01/01/17)</t>
  </si>
  <si>
    <r>
      <t>ΠΙΝΑΚΑΣ 5Γ. ΣΤΟΧΟΘΕΣΙΑ ΟΙΚΟΝΟΜΙΚΩΝ ΑΠΟΤΕΛΕΣΜΑΤΩΝ ΝΠΙΔ ΟΤΑ</t>
    </r>
    <r>
      <rPr>
        <b/>
        <sz val="10"/>
        <color indexed="8"/>
        <rFont val="Book Antiqua"/>
        <family val="1"/>
        <charset val="161"/>
      </rPr>
      <t xml:space="preserve">             </t>
    </r>
  </si>
  <si>
    <t>ΤΡΙΜΗΝΙΑΙΟΙ  ΚΑΙ ΜΗΝΙΑΙΟΙ ΣΤΟΧΟΙ ΝΟΜΙΚΩΝ ΠΡΟΣΩΠΩΝ ΙΔΙΩΤΙΚΟΥ ΔΙΚΑΙΟΥ ΟΤΑ    2019</t>
  </si>
  <si>
    <t>Λοιπά έσοδα - Χρηματικά Διαθέσιμα (01/01/18)</t>
  </si>
</sst>
</file>

<file path=xl/styles.xml><?xml version="1.0" encoding="utf-8"?>
<styleSheet xmlns="http://schemas.openxmlformats.org/spreadsheetml/2006/main">
  <numFmts count="2">
    <numFmt numFmtId="6" formatCode="#,##0\ &quot;€&quot;;[Red]\-#,##0\ &quot;€&quot;"/>
    <numFmt numFmtId="164" formatCode="#,##0\ &quot;€&quot;"/>
  </numFmts>
  <fonts count="13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b/>
      <sz val="9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b/>
      <u/>
      <sz val="9"/>
      <color indexed="8"/>
      <name val="Book Antiqua"/>
      <family val="1"/>
      <charset val="161"/>
    </font>
    <font>
      <u/>
      <sz val="11"/>
      <color indexed="8"/>
      <name val="Calibri"/>
      <family val="2"/>
      <charset val="161"/>
    </font>
    <font>
      <b/>
      <sz val="8"/>
      <color indexed="8"/>
      <name val="Calibri"/>
      <family val="2"/>
      <charset val="161"/>
    </font>
    <font>
      <sz val="8"/>
      <color theme="1"/>
      <name val="Book Antiqua"/>
      <family val="1"/>
      <charset val="161"/>
    </font>
    <font>
      <sz val="10"/>
      <color theme="1"/>
      <name val="Book Antiqua"/>
      <family val="1"/>
      <charset val="161"/>
    </font>
    <font>
      <b/>
      <u/>
      <sz val="10"/>
      <color indexed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u/>
      <sz val="10"/>
      <color indexed="8"/>
      <name val="Book Antiqua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0" fillId="0" borderId="1" xfId="0" applyBorder="1"/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2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10" xfId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164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16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Border="1" applyAlignment="1">
      <alignment horizontal="center" vertical="center" wrapText="1"/>
    </xf>
    <xf numFmtId="164" fontId="4" fillId="3" borderId="16" xfId="0" applyNumberFormat="1" applyFont="1" applyFill="1" applyBorder="1" applyAlignment="1">
      <alignment horizontal="center" vertical="center" wrapText="1"/>
    </xf>
    <xf numFmtId="164" fontId="4" fillId="3" borderId="17" xfId="0" applyNumberFormat="1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/>
    <xf numFmtId="6" fontId="4" fillId="0" borderId="8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6" fontId="4" fillId="0" borderId="3" xfId="0" applyNumberFormat="1" applyFont="1" applyFill="1" applyBorder="1" applyAlignment="1">
      <alignment horizontal="center" vertical="center"/>
    </xf>
    <xf numFmtId="6" fontId="4" fillId="0" borderId="2" xfId="0" applyNumberFormat="1" applyFont="1" applyFill="1" applyBorder="1" applyAlignment="1">
      <alignment horizontal="center" vertical="center"/>
    </xf>
    <xf numFmtId="6" fontId="4" fillId="0" borderId="10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1" xfId="0" applyFont="1" applyBorder="1"/>
    <xf numFmtId="0" fontId="4" fillId="2" borderId="3" xfId="0" applyFont="1" applyFill="1" applyBorder="1" applyAlignment="1">
      <alignment horizontal="center" vertical="center" wrapText="1"/>
    </xf>
    <xf numFmtId="164" fontId="8" fillId="0" borderId="0" xfId="0" applyNumberFormat="1" applyFont="1"/>
    <xf numFmtId="0" fontId="4" fillId="2" borderId="19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"/>
  <sheetViews>
    <sheetView workbookViewId="0">
      <selection activeCell="F30" sqref="F30"/>
    </sheetView>
  </sheetViews>
  <sheetFormatPr defaultRowHeight="15"/>
  <cols>
    <col min="1" max="1" width="3.140625" customWidth="1"/>
    <col min="2" max="2" width="37" style="7" customWidth="1"/>
    <col min="3" max="3" width="19.140625" customWidth="1"/>
    <col min="4" max="4" width="16.42578125" customWidth="1"/>
    <col min="5" max="5" width="19.28515625" customWidth="1"/>
    <col min="6" max="6" width="9.28515625" customWidth="1"/>
    <col min="7" max="7" width="10" customWidth="1"/>
    <col min="8" max="8" width="8.42578125" customWidth="1"/>
    <col min="9" max="9" width="10" customWidth="1"/>
    <col min="10" max="10" width="7.85546875" customWidth="1"/>
    <col min="11" max="11" width="8.140625" customWidth="1"/>
    <col min="12" max="12" width="7.85546875" bestFit="1" customWidth="1"/>
    <col min="13" max="13" width="9.85546875" customWidth="1"/>
    <col min="14" max="14" width="8.42578125" bestFit="1" customWidth="1"/>
    <col min="15" max="15" width="7.42578125" bestFit="1" customWidth="1"/>
    <col min="16" max="16" width="8.85546875" bestFit="1" customWidth="1"/>
    <col min="17" max="17" width="10" bestFit="1" customWidth="1"/>
    <col min="18" max="18" width="9.7109375" bestFit="1" customWidth="1"/>
    <col min="19" max="19" width="8.42578125" bestFit="1" customWidth="1"/>
    <col min="20" max="20" width="11.42578125" customWidth="1"/>
    <col min="21" max="21" width="10.85546875" customWidth="1"/>
    <col min="22" max="22" width="9.85546875" customWidth="1"/>
    <col min="23" max="23" width="10.7109375" customWidth="1"/>
    <col min="24" max="24" width="10.42578125" customWidth="1"/>
  </cols>
  <sheetData>
    <row r="1" spans="1:24" ht="15.75" thickBot="1">
      <c r="A1" s="96" t="s">
        <v>70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8"/>
    </row>
    <row r="2" spans="1:24" ht="15.75" thickBot="1"/>
    <row r="3" spans="1:24" ht="15.75" thickBot="1">
      <c r="A3" s="1"/>
      <c r="B3" s="94" t="s">
        <v>69</v>
      </c>
      <c r="C3" s="95"/>
      <c r="D3" s="95"/>
      <c r="E3" s="2"/>
      <c r="F3" s="92" t="s">
        <v>63</v>
      </c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3"/>
    </row>
    <row r="4" spans="1:24" ht="54.75" thickBot="1">
      <c r="A4" s="8" t="s">
        <v>64</v>
      </c>
      <c r="B4" s="24" t="s">
        <v>2</v>
      </c>
      <c r="C4" s="23" t="s">
        <v>68</v>
      </c>
      <c r="D4" s="23" t="s">
        <v>67</v>
      </c>
      <c r="E4" s="23" t="s">
        <v>66</v>
      </c>
      <c r="F4" s="26" t="s">
        <v>8</v>
      </c>
      <c r="G4" s="26" t="s">
        <v>9</v>
      </c>
      <c r="H4" s="26" t="s">
        <v>10</v>
      </c>
      <c r="I4" s="5" t="s">
        <v>4</v>
      </c>
      <c r="J4" s="26" t="s">
        <v>11</v>
      </c>
      <c r="K4" s="26" t="s">
        <v>12</v>
      </c>
      <c r="L4" s="26" t="s">
        <v>13</v>
      </c>
      <c r="M4" s="5" t="s">
        <v>5</v>
      </c>
      <c r="N4" s="5" t="s">
        <v>20</v>
      </c>
      <c r="O4" s="26" t="s">
        <v>14</v>
      </c>
      <c r="P4" s="26" t="s">
        <v>15</v>
      </c>
      <c r="Q4" s="26" t="s">
        <v>16</v>
      </c>
      <c r="R4" s="5" t="s">
        <v>6</v>
      </c>
      <c r="S4" s="5" t="s">
        <v>21</v>
      </c>
      <c r="T4" s="26" t="s">
        <v>17</v>
      </c>
      <c r="U4" s="27" t="s">
        <v>18</v>
      </c>
      <c r="V4" s="28" t="s">
        <v>19</v>
      </c>
      <c r="W4" s="5" t="s">
        <v>7</v>
      </c>
      <c r="X4" s="6" t="s">
        <v>22</v>
      </c>
    </row>
    <row r="5" spans="1:24" ht="27.75" thickBot="1">
      <c r="A5" s="10" t="s">
        <v>0</v>
      </c>
      <c r="B5" s="15" t="s">
        <v>23</v>
      </c>
      <c r="C5" s="29">
        <f t="shared" ref="C5:X5" si="0">SUM(C6:C15)</f>
        <v>362926</v>
      </c>
      <c r="D5" s="73">
        <f>SUM(D6:D15)</f>
        <v>474870</v>
      </c>
      <c r="E5" s="30">
        <f t="shared" si="0"/>
        <v>0</v>
      </c>
      <c r="F5" s="31">
        <f t="shared" si="0"/>
        <v>44386</v>
      </c>
      <c r="G5" s="31">
        <f t="shared" si="0"/>
        <v>38696</v>
      </c>
      <c r="H5" s="31">
        <f t="shared" si="0"/>
        <v>30342</v>
      </c>
      <c r="I5" s="31">
        <f t="shared" si="0"/>
        <v>113424</v>
      </c>
      <c r="J5" s="31">
        <f t="shared" si="0"/>
        <v>40796</v>
      </c>
      <c r="K5" s="31">
        <f t="shared" si="0"/>
        <v>57645</v>
      </c>
      <c r="L5" s="31">
        <f t="shared" si="0"/>
        <v>49495</v>
      </c>
      <c r="M5" s="31">
        <f t="shared" si="0"/>
        <v>147936</v>
      </c>
      <c r="N5" s="31">
        <f t="shared" si="0"/>
        <v>261360</v>
      </c>
      <c r="O5" s="31">
        <f t="shared" si="0"/>
        <v>20173</v>
      </c>
      <c r="P5" s="31">
        <f t="shared" si="0"/>
        <v>36200</v>
      </c>
      <c r="Q5" s="31">
        <f t="shared" si="0"/>
        <v>34843</v>
      </c>
      <c r="R5" s="31">
        <f t="shared" si="0"/>
        <v>91216</v>
      </c>
      <c r="S5" s="31">
        <f t="shared" si="0"/>
        <v>352576</v>
      </c>
      <c r="T5" s="31">
        <f t="shared" si="0"/>
        <v>24642</v>
      </c>
      <c r="U5" s="31">
        <f t="shared" si="0"/>
        <v>47627</v>
      </c>
      <c r="V5" s="31">
        <f t="shared" si="0"/>
        <v>50025</v>
      </c>
      <c r="W5" s="31">
        <f t="shared" si="0"/>
        <v>122294</v>
      </c>
      <c r="X5" s="31">
        <f t="shared" si="0"/>
        <v>474870</v>
      </c>
    </row>
    <row r="6" spans="1:24" ht="30" customHeight="1">
      <c r="A6" s="14">
        <v>1</v>
      </c>
      <c r="B6" s="32" t="s">
        <v>24</v>
      </c>
      <c r="C6" s="33">
        <v>7896</v>
      </c>
      <c r="D6" s="74">
        <v>36125</v>
      </c>
      <c r="E6" s="34">
        <v>0</v>
      </c>
      <c r="F6" s="71">
        <v>1000</v>
      </c>
      <c r="G6" s="71">
        <v>1500</v>
      </c>
      <c r="H6" s="71">
        <v>1500</v>
      </c>
      <c r="I6" s="71">
        <f>SUM(F6:H6)</f>
        <v>4000</v>
      </c>
      <c r="J6" s="71">
        <v>1706</v>
      </c>
      <c r="K6" s="71">
        <f>1767+9925</f>
        <v>11692</v>
      </c>
      <c r="L6" s="71">
        <v>647</v>
      </c>
      <c r="M6" s="71">
        <f>SUM(J6:L6)</f>
        <v>14045</v>
      </c>
      <c r="N6" s="71">
        <f>SUM(M6,I6)</f>
        <v>18045</v>
      </c>
      <c r="O6" s="71">
        <v>167</v>
      </c>
      <c r="P6" s="71">
        <v>7666</v>
      </c>
      <c r="Q6" s="71">
        <v>697</v>
      </c>
      <c r="R6" s="71">
        <f>SUM(O6:Q6)</f>
        <v>8530</v>
      </c>
      <c r="S6" s="71">
        <f>SUM(R6,M6,I6)</f>
        <v>26575</v>
      </c>
      <c r="T6" s="71">
        <v>767</v>
      </c>
      <c r="U6" s="71">
        <v>768</v>
      </c>
      <c r="V6" s="71">
        <v>8015</v>
      </c>
      <c r="W6" s="71">
        <f>SUM(T6:V6)</f>
        <v>9550</v>
      </c>
      <c r="X6" s="77">
        <f>SUM(W6,R6,M6,I6)</f>
        <v>36125</v>
      </c>
    </row>
    <row r="7" spans="1:24" ht="27">
      <c r="A7" s="9">
        <v>2</v>
      </c>
      <c r="B7" s="35" t="s">
        <v>25</v>
      </c>
      <c r="C7" s="36">
        <v>134780</v>
      </c>
      <c r="D7" s="72">
        <v>200000</v>
      </c>
      <c r="E7" s="37">
        <v>0</v>
      </c>
      <c r="F7" s="38">
        <v>15000</v>
      </c>
      <c r="G7" s="38">
        <v>25000</v>
      </c>
      <c r="H7" s="38">
        <v>10000</v>
      </c>
      <c r="I7" s="38">
        <f>SUM(F7:H7)</f>
        <v>50000</v>
      </c>
      <c r="J7" s="38">
        <f>25000-7097-14194+24388-1000</f>
        <v>27097</v>
      </c>
      <c r="K7" s="38">
        <f>35000-24388+21191</f>
        <v>31803</v>
      </c>
      <c r="L7" s="38">
        <f>40000-10861</f>
        <v>29139</v>
      </c>
      <c r="M7" s="38">
        <f>SUM(J7:L7)</f>
        <v>88039</v>
      </c>
      <c r="N7" s="38">
        <f>SUM(M7,I7)</f>
        <v>138039</v>
      </c>
      <c r="O7" s="38">
        <v>0</v>
      </c>
      <c r="P7" s="38">
        <v>10000</v>
      </c>
      <c r="Q7" s="38">
        <f>25000-1313</f>
        <v>23687</v>
      </c>
      <c r="R7" s="38">
        <f>SUM(O7:Q7)</f>
        <v>33687</v>
      </c>
      <c r="S7" s="38">
        <f>SUM(R7,M7,I7)</f>
        <v>171726</v>
      </c>
      <c r="T7" s="38">
        <v>7174</v>
      </c>
      <c r="U7" s="38">
        <v>0</v>
      </c>
      <c r="V7" s="38">
        <v>21100</v>
      </c>
      <c r="W7" s="38">
        <f>SUM(T7:V7)</f>
        <v>28274</v>
      </c>
      <c r="X7" s="78">
        <f>SUM(W7,R7,M7,I7)</f>
        <v>200000</v>
      </c>
    </row>
    <row r="8" spans="1:24" ht="28.7" customHeight="1">
      <c r="A8" s="9">
        <v>3</v>
      </c>
      <c r="B8" s="39" t="s">
        <v>26</v>
      </c>
      <c r="C8" s="36">
        <v>0</v>
      </c>
      <c r="D8" s="37">
        <v>0</v>
      </c>
      <c r="E8" s="37">
        <v>0</v>
      </c>
      <c r="F8" s="38">
        <v>0</v>
      </c>
      <c r="G8" s="38">
        <v>0</v>
      </c>
      <c r="H8" s="38">
        <v>0</v>
      </c>
      <c r="I8" s="38">
        <f>SUM(F8:H8)</f>
        <v>0</v>
      </c>
      <c r="J8" s="38">
        <v>0</v>
      </c>
      <c r="K8" s="38">
        <v>0</v>
      </c>
      <c r="L8" s="38">
        <v>0</v>
      </c>
      <c r="M8" s="38">
        <f>SUM(J8:L8)</f>
        <v>0</v>
      </c>
      <c r="N8" s="38">
        <f>SUM(M8,I8)</f>
        <v>0</v>
      </c>
      <c r="O8" s="38">
        <v>0</v>
      </c>
      <c r="P8" s="38">
        <v>0</v>
      </c>
      <c r="Q8" s="38">
        <v>0</v>
      </c>
      <c r="R8" s="38">
        <f>SUM(O8:Q8)</f>
        <v>0</v>
      </c>
      <c r="S8" s="38">
        <f>SUM(I8,M8,R8)</f>
        <v>0</v>
      </c>
      <c r="T8" s="38">
        <v>0</v>
      </c>
      <c r="U8" s="38">
        <v>0</v>
      </c>
      <c r="V8" s="38">
        <v>0</v>
      </c>
      <c r="W8" s="38">
        <f>SUM(T8:V8)</f>
        <v>0</v>
      </c>
      <c r="X8" s="38">
        <f>SUM(W8,R8,M8,I8)</f>
        <v>0</v>
      </c>
    </row>
    <row r="9" spans="1:24" ht="16.5" customHeight="1">
      <c r="A9" s="17">
        <v>4</v>
      </c>
      <c r="B9" s="40" t="s">
        <v>27</v>
      </c>
      <c r="C9" s="36">
        <v>94</v>
      </c>
      <c r="D9" s="37">
        <v>0</v>
      </c>
      <c r="E9" s="37">
        <v>0</v>
      </c>
      <c r="F9" s="38">
        <v>0</v>
      </c>
      <c r="G9" s="38">
        <v>0</v>
      </c>
      <c r="H9" s="38">
        <v>0</v>
      </c>
      <c r="I9" s="38">
        <f>SUM(F9:H9)</f>
        <v>0</v>
      </c>
      <c r="J9" s="38">
        <v>0</v>
      </c>
      <c r="K9" s="38">
        <v>0</v>
      </c>
      <c r="L9" s="38">
        <v>0</v>
      </c>
      <c r="M9" s="38">
        <v>0</v>
      </c>
      <c r="N9" s="38">
        <f>SUM(M9,I9)</f>
        <v>0</v>
      </c>
      <c r="O9" s="38">
        <v>0</v>
      </c>
      <c r="P9" s="38">
        <v>0</v>
      </c>
      <c r="Q9" s="38">
        <v>0</v>
      </c>
      <c r="R9" s="38">
        <f>SUM(O9:Q9)</f>
        <v>0</v>
      </c>
      <c r="S9" s="38">
        <f>SUM(I9,M9,R9)</f>
        <v>0</v>
      </c>
      <c r="T9" s="38">
        <v>0</v>
      </c>
      <c r="U9" s="38">
        <v>0</v>
      </c>
      <c r="V9" s="38">
        <v>0</v>
      </c>
      <c r="W9" s="38">
        <f>SUM(T9:V9)</f>
        <v>0</v>
      </c>
      <c r="X9" s="38">
        <f>SUM(W9,R9,M9,I9)</f>
        <v>0</v>
      </c>
    </row>
    <row r="10" spans="1:24" ht="18.75" customHeight="1">
      <c r="A10" s="9">
        <v>5</v>
      </c>
      <c r="B10" s="39" t="s">
        <v>28</v>
      </c>
      <c r="C10" s="36">
        <v>0</v>
      </c>
      <c r="D10" s="37">
        <v>0</v>
      </c>
      <c r="E10" s="37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</row>
    <row r="11" spans="1:24" ht="18.75" customHeight="1">
      <c r="A11" s="9" t="s">
        <v>30</v>
      </c>
      <c r="B11" s="39" t="s">
        <v>29</v>
      </c>
      <c r="C11" s="36">
        <v>0</v>
      </c>
      <c r="D11" s="37">
        <v>0</v>
      </c>
      <c r="E11" s="37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</row>
    <row r="12" spans="1:24">
      <c r="A12" s="14" t="s">
        <v>31</v>
      </c>
      <c r="B12" s="41" t="s">
        <v>32</v>
      </c>
      <c r="C12" s="36">
        <v>0</v>
      </c>
      <c r="D12" s="37">
        <v>0</v>
      </c>
      <c r="E12" s="37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</row>
    <row r="13" spans="1:24" ht="17.25" customHeight="1">
      <c r="A13" s="9" t="s">
        <v>33</v>
      </c>
      <c r="B13" s="42" t="s">
        <v>34</v>
      </c>
      <c r="C13" s="36">
        <v>38526</v>
      </c>
      <c r="D13" s="72">
        <v>112500</v>
      </c>
      <c r="E13" s="37">
        <v>0</v>
      </c>
      <c r="F13" s="38">
        <v>10100</v>
      </c>
      <c r="G13" s="38">
        <v>2100</v>
      </c>
      <c r="H13" s="38">
        <v>1100</v>
      </c>
      <c r="I13" s="38">
        <f>SUM(F13:H13)</f>
        <v>13300</v>
      </c>
      <c r="J13" s="38">
        <v>1100</v>
      </c>
      <c r="K13" s="38">
        <v>7118</v>
      </c>
      <c r="L13" s="38">
        <v>10847</v>
      </c>
      <c r="M13" s="38">
        <f>SUM(J13:L13)</f>
        <v>19065</v>
      </c>
      <c r="N13" s="38">
        <f>SUM(M13,I13)</f>
        <v>32365</v>
      </c>
      <c r="O13" s="38">
        <f>10000-2383+5747+50</f>
        <v>13414</v>
      </c>
      <c r="P13" s="38">
        <f>10000-456+5147</f>
        <v>14691</v>
      </c>
      <c r="Q13" s="38">
        <v>5647</v>
      </c>
      <c r="R13" s="38">
        <f>SUM(O13:Q13)</f>
        <v>33752</v>
      </c>
      <c r="S13" s="38">
        <f>SUM(I13,M13,R13)</f>
        <v>66117</v>
      </c>
      <c r="T13" s="38">
        <f>22000-12251</f>
        <v>9749</v>
      </c>
      <c r="U13" s="38">
        <f>12929+12251+3731</f>
        <v>28911</v>
      </c>
      <c r="V13" s="38">
        <f>85000-80239+2962</f>
        <v>7723</v>
      </c>
      <c r="W13" s="38">
        <f>SUM(T13:V13)</f>
        <v>46383</v>
      </c>
      <c r="X13" s="38">
        <f>SUM(I13)+M13+R13+W13</f>
        <v>112500</v>
      </c>
    </row>
    <row r="14" spans="1:24" ht="19.5" customHeight="1">
      <c r="A14" s="9">
        <v>6</v>
      </c>
      <c r="B14" s="42" t="s">
        <v>73</v>
      </c>
      <c r="C14" s="36">
        <v>181630</v>
      </c>
      <c r="D14" s="72">
        <v>126245</v>
      </c>
      <c r="E14" s="37">
        <v>0</v>
      </c>
      <c r="F14" s="38">
        <f>26796-6466-2044</f>
        <v>18286</v>
      </c>
      <c r="G14" s="38">
        <f>7053-554+3597</f>
        <v>10096</v>
      </c>
      <c r="H14" s="38">
        <f>14145+3597</f>
        <v>17742</v>
      </c>
      <c r="I14" s="38">
        <f>SUM(F14:H14)</f>
        <v>46124</v>
      </c>
      <c r="J14" s="38">
        <v>10893</v>
      </c>
      <c r="K14" s="38">
        <v>7032</v>
      </c>
      <c r="L14" s="38">
        <v>8862</v>
      </c>
      <c r="M14" s="38">
        <f>SUM(J14:L14)</f>
        <v>26787</v>
      </c>
      <c r="N14" s="38">
        <f>SUM(I14)+M14</f>
        <v>72911</v>
      </c>
      <c r="O14" s="38">
        <v>6592</v>
      </c>
      <c r="P14" s="38">
        <v>3843</v>
      </c>
      <c r="Q14" s="38">
        <v>4812</v>
      </c>
      <c r="R14" s="38">
        <f>SUM(O14:Q14)</f>
        <v>15247</v>
      </c>
      <c r="S14" s="38">
        <f>SUM(I14)+M14+R14</f>
        <v>88158</v>
      </c>
      <c r="T14" s="38">
        <f>16492-13187+3647</f>
        <v>6952</v>
      </c>
      <c r="U14" s="38">
        <f>7020+10928</f>
        <v>17948</v>
      </c>
      <c r="V14" s="38">
        <v>13187</v>
      </c>
      <c r="W14" s="38">
        <f>SUM(T14:V14)</f>
        <v>38087</v>
      </c>
      <c r="X14" s="38">
        <f>SUM(I14)+M14+R14+W14</f>
        <v>126245</v>
      </c>
    </row>
    <row r="15" spans="1:24" ht="17.25" customHeight="1" thickBot="1">
      <c r="A15" s="17">
        <v>7</v>
      </c>
      <c r="B15" s="43" t="s">
        <v>35</v>
      </c>
      <c r="C15" s="44">
        <v>0</v>
      </c>
      <c r="D15" s="45">
        <v>0</v>
      </c>
      <c r="E15" s="45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</row>
    <row r="16" spans="1:24" ht="41.25" thickBot="1">
      <c r="A16" s="10" t="s">
        <v>1</v>
      </c>
      <c r="B16" s="16" t="s">
        <v>36</v>
      </c>
      <c r="C16" s="29">
        <f>SUM(C17:C23)</f>
        <v>0</v>
      </c>
      <c r="D16" s="30">
        <v>0</v>
      </c>
      <c r="E16" s="30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</row>
    <row r="17" spans="1:24" ht="17.25" customHeight="1">
      <c r="A17" s="14">
        <v>1</v>
      </c>
      <c r="B17" s="41" t="s">
        <v>37</v>
      </c>
      <c r="C17" s="33">
        <v>0</v>
      </c>
      <c r="D17" s="34">
        <v>0</v>
      </c>
      <c r="E17" s="34">
        <v>0</v>
      </c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4" ht="17.25" customHeight="1">
      <c r="A18" s="9" t="s">
        <v>30</v>
      </c>
      <c r="B18" s="42" t="s">
        <v>38</v>
      </c>
      <c r="C18" s="36">
        <v>0</v>
      </c>
      <c r="D18" s="37">
        <v>0</v>
      </c>
      <c r="E18" s="37">
        <v>0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9"/>
    </row>
    <row r="19" spans="1:24" ht="17.25" customHeight="1">
      <c r="A19" s="9" t="s">
        <v>31</v>
      </c>
      <c r="B19" s="42" t="s">
        <v>39</v>
      </c>
      <c r="C19" s="36">
        <v>0</v>
      </c>
      <c r="D19" s="37">
        <v>0</v>
      </c>
      <c r="E19" s="37">
        <v>0</v>
      </c>
      <c r="F19" s="50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2"/>
    </row>
    <row r="20" spans="1:24" ht="27">
      <c r="A20" s="9">
        <v>2</v>
      </c>
      <c r="B20" s="42" t="s">
        <v>40</v>
      </c>
      <c r="C20" s="36">
        <v>0</v>
      </c>
      <c r="D20" s="37">
        <v>0</v>
      </c>
      <c r="E20" s="37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</row>
    <row r="21" spans="1:24" ht="27">
      <c r="A21" s="9" t="s">
        <v>30</v>
      </c>
      <c r="B21" s="42" t="s">
        <v>41</v>
      </c>
      <c r="C21" s="36">
        <v>0</v>
      </c>
      <c r="D21" s="37">
        <v>0</v>
      </c>
      <c r="E21" s="37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</row>
    <row r="22" spans="1:24" ht="27">
      <c r="A22" s="9" t="s">
        <v>31</v>
      </c>
      <c r="B22" s="42" t="s">
        <v>42</v>
      </c>
      <c r="C22" s="36">
        <v>0</v>
      </c>
      <c r="D22" s="37">
        <v>0</v>
      </c>
      <c r="E22" s="37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</row>
    <row r="23" spans="1:24" ht="27.75" thickBot="1">
      <c r="A23" s="17" t="s">
        <v>33</v>
      </c>
      <c r="B23" s="43" t="s">
        <v>43</v>
      </c>
      <c r="C23" s="44">
        <v>0</v>
      </c>
      <c r="D23" s="45">
        <v>0</v>
      </c>
      <c r="E23" s="45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</row>
    <row r="24" spans="1:24" ht="17.25" customHeight="1" thickBot="1">
      <c r="A24" s="10"/>
      <c r="B24" s="16" t="s">
        <v>60</v>
      </c>
      <c r="C24" s="29">
        <f>SUM(C5,C16)</f>
        <v>362926</v>
      </c>
      <c r="D24" s="30">
        <f>SUM(D5,D16)</f>
        <v>474870</v>
      </c>
      <c r="E24" s="30">
        <f>SUM(E5,E16)</f>
        <v>0</v>
      </c>
      <c r="F24" s="31">
        <f>SUM(F6:F23)</f>
        <v>44386</v>
      </c>
      <c r="G24" s="31">
        <f>SUM(G5,G16)</f>
        <v>38696</v>
      </c>
      <c r="H24" s="31">
        <f t="shared" ref="H24:W24" si="1">SUM(H16,H5)</f>
        <v>30342</v>
      </c>
      <c r="I24" s="31">
        <f t="shared" si="1"/>
        <v>113424</v>
      </c>
      <c r="J24" s="31">
        <f t="shared" si="1"/>
        <v>40796</v>
      </c>
      <c r="K24" s="31">
        <f t="shared" si="1"/>
        <v>57645</v>
      </c>
      <c r="L24" s="31">
        <f t="shared" si="1"/>
        <v>49495</v>
      </c>
      <c r="M24" s="31">
        <f t="shared" si="1"/>
        <v>147936</v>
      </c>
      <c r="N24" s="31">
        <f t="shared" si="1"/>
        <v>261360</v>
      </c>
      <c r="O24" s="31">
        <f t="shared" si="1"/>
        <v>20173</v>
      </c>
      <c r="P24" s="31">
        <f t="shared" si="1"/>
        <v>36200</v>
      </c>
      <c r="Q24" s="31">
        <f t="shared" si="1"/>
        <v>34843</v>
      </c>
      <c r="R24" s="31">
        <f t="shared" si="1"/>
        <v>91216</v>
      </c>
      <c r="S24" s="31">
        <f t="shared" si="1"/>
        <v>352576</v>
      </c>
      <c r="T24" s="31">
        <f t="shared" si="1"/>
        <v>24642</v>
      </c>
      <c r="U24" s="31">
        <f t="shared" si="1"/>
        <v>47627</v>
      </c>
      <c r="V24" s="31">
        <f t="shared" si="1"/>
        <v>50025</v>
      </c>
      <c r="W24" s="31">
        <f t="shared" si="1"/>
        <v>122294</v>
      </c>
      <c r="X24" s="31">
        <f>SUM(X20:X23,X16,X5)</f>
        <v>474870</v>
      </c>
    </row>
    <row r="25" spans="1:24" ht="78" customHeight="1" thickBot="1">
      <c r="A25" s="11" t="s">
        <v>65</v>
      </c>
      <c r="B25" s="12" t="s">
        <v>3</v>
      </c>
      <c r="C25" s="4" t="s">
        <v>72</v>
      </c>
      <c r="D25" s="4" t="s">
        <v>71</v>
      </c>
      <c r="E25" s="4" t="s">
        <v>62</v>
      </c>
      <c r="F25" s="27" t="s">
        <v>8</v>
      </c>
      <c r="G25" s="27" t="s">
        <v>9</v>
      </c>
      <c r="H25" s="27" t="s">
        <v>10</v>
      </c>
      <c r="I25" s="6" t="s">
        <v>4</v>
      </c>
      <c r="J25" s="27" t="s">
        <v>11</v>
      </c>
      <c r="K25" s="27" t="s">
        <v>12</v>
      </c>
      <c r="L25" s="27" t="s">
        <v>13</v>
      </c>
      <c r="M25" s="6" t="s">
        <v>5</v>
      </c>
      <c r="N25" s="6" t="s">
        <v>20</v>
      </c>
      <c r="O25" s="27" t="s">
        <v>14</v>
      </c>
      <c r="P25" s="27" t="s">
        <v>15</v>
      </c>
      <c r="Q25" s="27" t="s">
        <v>16</v>
      </c>
      <c r="R25" s="6" t="s">
        <v>6</v>
      </c>
      <c r="S25" s="6" t="s">
        <v>21</v>
      </c>
      <c r="T25" s="27" t="s">
        <v>17</v>
      </c>
      <c r="U25" s="27" t="s">
        <v>18</v>
      </c>
      <c r="V25" s="28" t="s">
        <v>19</v>
      </c>
      <c r="W25" s="53" t="s">
        <v>7</v>
      </c>
      <c r="X25" s="6" t="s">
        <v>22</v>
      </c>
    </row>
    <row r="26" spans="1:24" ht="27.75" thickBot="1">
      <c r="A26" s="19" t="s">
        <v>44</v>
      </c>
      <c r="B26" s="15" t="s">
        <v>45</v>
      </c>
      <c r="C26" s="54">
        <f>SUM(C27:C31)</f>
        <v>161192</v>
      </c>
      <c r="D26" s="54">
        <f>SUM(D27:D31)</f>
        <v>474870</v>
      </c>
      <c r="E26" s="54">
        <v>0</v>
      </c>
      <c r="F26" s="54">
        <f t="shared" ref="F26:X26" si="2">SUM(F27:F31)</f>
        <v>44386</v>
      </c>
      <c r="G26" s="54">
        <f t="shared" si="2"/>
        <v>38696</v>
      </c>
      <c r="H26" s="54">
        <f t="shared" si="2"/>
        <v>30342</v>
      </c>
      <c r="I26" s="54">
        <f t="shared" si="2"/>
        <v>113424</v>
      </c>
      <c r="J26" s="54">
        <f t="shared" si="2"/>
        <v>40796</v>
      </c>
      <c r="K26" s="54">
        <f t="shared" si="2"/>
        <v>57645</v>
      </c>
      <c r="L26" s="54">
        <f t="shared" si="2"/>
        <v>49495</v>
      </c>
      <c r="M26" s="54">
        <f t="shared" si="2"/>
        <v>147936</v>
      </c>
      <c r="N26" s="54">
        <f t="shared" si="2"/>
        <v>261360</v>
      </c>
      <c r="O26" s="54">
        <f t="shared" si="2"/>
        <v>20173</v>
      </c>
      <c r="P26" s="54">
        <f t="shared" si="2"/>
        <v>36200</v>
      </c>
      <c r="Q26" s="54">
        <f t="shared" si="2"/>
        <v>34843</v>
      </c>
      <c r="R26" s="54">
        <f t="shared" si="2"/>
        <v>91216</v>
      </c>
      <c r="S26" s="54">
        <f t="shared" si="2"/>
        <v>352576</v>
      </c>
      <c r="T26" s="54">
        <f t="shared" si="2"/>
        <v>24642</v>
      </c>
      <c r="U26" s="54">
        <f t="shared" si="2"/>
        <v>47627</v>
      </c>
      <c r="V26" s="54">
        <f t="shared" si="2"/>
        <v>50025</v>
      </c>
      <c r="W26" s="54">
        <f t="shared" si="2"/>
        <v>122294</v>
      </c>
      <c r="X26" s="54">
        <f t="shared" si="2"/>
        <v>474870</v>
      </c>
    </row>
    <row r="27" spans="1:24" ht="18" customHeight="1">
      <c r="A27" s="18">
        <v>1</v>
      </c>
      <c r="B27" s="55" t="s">
        <v>46</v>
      </c>
      <c r="C27" s="56">
        <v>93805</v>
      </c>
      <c r="D27" s="75">
        <v>196480</v>
      </c>
      <c r="E27" s="34">
        <v>0</v>
      </c>
      <c r="F27" s="74">
        <v>22960</v>
      </c>
      <c r="G27" s="74">
        <v>15774</v>
      </c>
      <c r="H27" s="74">
        <v>15774</v>
      </c>
      <c r="I27" s="74">
        <f>SUM(F27:H27)</f>
        <v>54508</v>
      </c>
      <c r="J27" s="74">
        <v>15774</v>
      </c>
      <c r="K27" s="74">
        <v>15774</v>
      </c>
      <c r="L27" s="74">
        <v>15774</v>
      </c>
      <c r="M27" s="74">
        <f>SUM(J27:L27)</f>
        <v>47322</v>
      </c>
      <c r="N27" s="74">
        <f>SUM(M27,I27)</f>
        <v>101830</v>
      </c>
      <c r="O27" s="74">
        <v>15774</v>
      </c>
      <c r="P27" s="74">
        <v>15774</v>
      </c>
      <c r="Q27" s="74">
        <v>15774</v>
      </c>
      <c r="R27" s="74">
        <f>SUM(O27:Q27)</f>
        <v>47322</v>
      </c>
      <c r="S27" s="74">
        <f>SUM(R27,M27,I27)</f>
        <v>149152</v>
      </c>
      <c r="T27" s="74">
        <v>15774</v>
      </c>
      <c r="U27" s="74">
        <f>15774+6</f>
        <v>15780</v>
      </c>
      <c r="V27" s="74">
        <v>15774</v>
      </c>
      <c r="W27" s="74">
        <f>SUM(T27:V27)</f>
        <v>47328</v>
      </c>
      <c r="X27" s="74">
        <f>SUM(W27,R27,M27,I27)</f>
        <v>196480</v>
      </c>
    </row>
    <row r="28" spans="1:24" ht="27">
      <c r="A28" s="13">
        <v>2</v>
      </c>
      <c r="B28" s="35" t="s">
        <v>47</v>
      </c>
      <c r="C28" s="5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18" customHeight="1">
      <c r="A29" s="13">
        <v>3</v>
      </c>
      <c r="B29" s="39" t="s">
        <v>27</v>
      </c>
      <c r="C29" s="57">
        <v>0</v>
      </c>
      <c r="D29" s="72">
        <v>850</v>
      </c>
      <c r="E29" s="37">
        <v>0</v>
      </c>
      <c r="F29" s="72">
        <v>71</v>
      </c>
      <c r="G29" s="72">
        <v>71</v>
      </c>
      <c r="H29" s="72">
        <v>71</v>
      </c>
      <c r="I29" s="72">
        <f>SUM(F29:H29)</f>
        <v>213</v>
      </c>
      <c r="J29" s="72">
        <v>71</v>
      </c>
      <c r="K29" s="72">
        <v>71</v>
      </c>
      <c r="L29" s="72">
        <v>71</v>
      </c>
      <c r="M29" s="72">
        <f>SUM(J29:L29)</f>
        <v>213</v>
      </c>
      <c r="N29" s="72">
        <f>SUM(M29,I29)</f>
        <v>426</v>
      </c>
      <c r="O29" s="72">
        <v>71</v>
      </c>
      <c r="P29" s="72">
        <v>71</v>
      </c>
      <c r="Q29" s="72">
        <v>71</v>
      </c>
      <c r="R29" s="72">
        <f>SUM(O29:Q29)</f>
        <v>213</v>
      </c>
      <c r="S29" s="72">
        <f>SUM(R29,M29,I29)</f>
        <v>639</v>
      </c>
      <c r="T29" s="72">
        <v>71</v>
      </c>
      <c r="U29" s="72">
        <v>71</v>
      </c>
      <c r="V29" s="72">
        <v>69</v>
      </c>
      <c r="W29" s="72">
        <f>SUM(T29:V29)</f>
        <v>211</v>
      </c>
      <c r="X29" s="72">
        <f>SUM(W29,R29,M29,I29)</f>
        <v>850</v>
      </c>
    </row>
    <row r="30" spans="1:24" ht="18" customHeight="1">
      <c r="A30" s="13">
        <v>4</v>
      </c>
      <c r="B30" s="58" t="s">
        <v>48</v>
      </c>
      <c r="C30" s="57">
        <v>67387</v>
      </c>
      <c r="D30" s="72">
        <v>240790</v>
      </c>
      <c r="E30" s="37">
        <v>0</v>
      </c>
      <c r="F30" s="72">
        <v>21355</v>
      </c>
      <c r="G30" s="72">
        <f>15848+2003</f>
        <v>17851</v>
      </c>
      <c r="H30" s="72">
        <f>15000-2003</f>
        <v>12997</v>
      </c>
      <c r="I30" s="72">
        <f>SUM(F30:H30)</f>
        <v>52203</v>
      </c>
      <c r="J30" s="72">
        <f>15000+9951</f>
        <v>24951</v>
      </c>
      <c r="K30" s="72">
        <f>15000+20000-15000+20000</f>
        <v>40000</v>
      </c>
      <c r="L30" s="72">
        <f>26000+4000</f>
        <v>30000</v>
      </c>
      <c r="M30" s="72">
        <f>SUM(J30:L30)</f>
        <v>94951</v>
      </c>
      <c r="N30" s="72">
        <f>SUM(I30,M30)</f>
        <v>147154</v>
      </c>
      <c r="O30" s="72">
        <f>20678-20000</f>
        <v>678</v>
      </c>
      <c r="P30" s="72">
        <f>21355-4000</f>
        <v>17355</v>
      </c>
      <c r="Q30" s="72">
        <v>15998</v>
      </c>
      <c r="R30" s="72">
        <f>SUM(O30:Q30)</f>
        <v>34031</v>
      </c>
      <c r="S30" s="72">
        <f>SUM(R30,M30,I30)</f>
        <v>181185</v>
      </c>
      <c r="T30" s="72">
        <f>21198+15000-20000-9951</f>
        <v>6247</v>
      </c>
      <c r="U30" s="72">
        <f>22498+5678</f>
        <v>28176</v>
      </c>
      <c r="V30" s="72">
        <v>25182</v>
      </c>
      <c r="W30" s="72">
        <f>SUM(T30:V30)</f>
        <v>59605</v>
      </c>
      <c r="X30" s="72">
        <f>SUM(W30,R30,M30,I30)</f>
        <v>240790</v>
      </c>
    </row>
    <row r="31" spans="1:24" ht="21" customHeight="1" thickBot="1">
      <c r="A31" s="20">
        <v>5</v>
      </c>
      <c r="B31" s="59" t="s">
        <v>49</v>
      </c>
      <c r="C31" s="60">
        <v>0</v>
      </c>
      <c r="D31" s="76">
        <v>36750</v>
      </c>
      <c r="E31" s="45">
        <v>0</v>
      </c>
      <c r="F31" s="76">
        <v>0</v>
      </c>
      <c r="G31" s="76">
        <v>5000</v>
      </c>
      <c r="H31" s="76">
        <v>1500</v>
      </c>
      <c r="I31" s="72">
        <f>SUM(F31:H31)</f>
        <v>6500</v>
      </c>
      <c r="J31" s="76">
        <v>0</v>
      </c>
      <c r="K31" s="76">
        <v>1800</v>
      </c>
      <c r="L31" s="76">
        <v>3650</v>
      </c>
      <c r="M31" s="76">
        <f>SUM(J31:L31)</f>
        <v>5450</v>
      </c>
      <c r="N31" s="76">
        <f>SUM(I31)+M31</f>
        <v>11950</v>
      </c>
      <c r="O31" s="76">
        <v>3650</v>
      </c>
      <c r="P31" s="76">
        <v>3000</v>
      </c>
      <c r="Q31" s="76">
        <v>3000</v>
      </c>
      <c r="R31" s="76">
        <f>SUM(O31:Q31)</f>
        <v>9650</v>
      </c>
      <c r="S31" s="76">
        <f>SUM(I31)+M31+R31</f>
        <v>21600</v>
      </c>
      <c r="T31" s="76">
        <v>2550</v>
      </c>
      <c r="U31" s="76">
        <v>3600</v>
      </c>
      <c r="V31" s="76">
        <f>4000+5000</f>
        <v>9000</v>
      </c>
      <c r="W31" s="76">
        <f>SUM(T31:V31)</f>
        <v>15150</v>
      </c>
      <c r="X31" s="76">
        <f>SUM(I31)+M31+R31+W31</f>
        <v>36750</v>
      </c>
    </row>
    <row r="32" spans="1:24" ht="27.75" thickBot="1">
      <c r="A32" s="19" t="s">
        <v>50</v>
      </c>
      <c r="B32" s="21" t="s">
        <v>51</v>
      </c>
      <c r="C32" s="54">
        <f>SUM(C33:C39)</f>
        <v>0</v>
      </c>
      <c r="D32" s="54">
        <f>SUM(D33:D39)</f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</row>
    <row r="33" spans="1:24" ht="20.25" customHeight="1">
      <c r="A33" s="18">
        <v>1</v>
      </c>
      <c r="B33" s="61" t="s">
        <v>52</v>
      </c>
      <c r="C33" s="56">
        <v>0</v>
      </c>
      <c r="D33" s="56">
        <v>0</v>
      </c>
      <c r="E33" s="56">
        <v>0</v>
      </c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4"/>
    </row>
    <row r="34" spans="1:24" ht="16.5" customHeight="1">
      <c r="A34" s="13" t="s">
        <v>30</v>
      </c>
      <c r="B34" s="58" t="s">
        <v>53</v>
      </c>
      <c r="C34" s="57">
        <v>0</v>
      </c>
      <c r="D34" s="57">
        <v>0</v>
      </c>
      <c r="E34" s="57">
        <v>0</v>
      </c>
      <c r="F34" s="62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4"/>
    </row>
    <row r="35" spans="1:24" ht="16.5" customHeight="1">
      <c r="A35" s="13" t="s">
        <v>31</v>
      </c>
      <c r="B35" s="58" t="s">
        <v>54</v>
      </c>
      <c r="C35" s="57">
        <v>0</v>
      </c>
      <c r="D35" s="57">
        <v>0</v>
      </c>
      <c r="E35" s="57">
        <v>0</v>
      </c>
      <c r="F35" s="65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7"/>
    </row>
    <row r="36" spans="1:24" ht="16.5" customHeight="1">
      <c r="A36" s="13">
        <v>2</v>
      </c>
      <c r="B36" s="58" t="s">
        <v>55</v>
      </c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</row>
    <row r="37" spans="1:24" ht="27">
      <c r="A37" s="13" t="s">
        <v>30</v>
      </c>
      <c r="B37" s="68" t="s">
        <v>56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</row>
    <row r="38" spans="1:24" ht="27">
      <c r="A38" s="13" t="s">
        <v>31</v>
      </c>
      <c r="B38" s="68" t="s">
        <v>57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</row>
    <row r="39" spans="1:24" ht="27.75" thickBot="1">
      <c r="A39" s="20" t="s">
        <v>33</v>
      </c>
      <c r="B39" s="59" t="s">
        <v>58</v>
      </c>
      <c r="C39" s="60">
        <v>0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</row>
    <row r="40" spans="1:24" ht="16.5" customHeight="1" thickBot="1">
      <c r="A40" s="19"/>
      <c r="B40" s="22" t="s">
        <v>59</v>
      </c>
      <c r="C40" s="54">
        <f>SUM(C26,C32)</f>
        <v>161192</v>
      </c>
      <c r="D40" s="54">
        <f>SUM(D26,D32)</f>
        <v>474870</v>
      </c>
      <c r="E40" s="54">
        <v>0</v>
      </c>
      <c r="F40" s="54">
        <f>F32+F26</f>
        <v>44386</v>
      </c>
      <c r="G40" s="54">
        <f t="shared" ref="G40:V40" si="3">G32+G26</f>
        <v>38696</v>
      </c>
      <c r="H40" s="54">
        <f t="shared" si="3"/>
        <v>30342</v>
      </c>
      <c r="I40" s="54">
        <f>SUM(F40:H40)</f>
        <v>113424</v>
      </c>
      <c r="J40" s="54">
        <f t="shared" si="3"/>
        <v>40796</v>
      </c>
      <c r="K40" s="54">
        <f t="shared" si="3"/>
        <v>57645</v>
      </c>
      <c r="L40" s="54">
        <f t="shared" si="3"/>
        <v>49495</v>
      </c>
      <c r="M40" s="54">
        <f>SUM(J40:L40)</f>
        <v>147936</v>
      </c>
      <c r="N40" s="54">
        <f>I40+M40</f>
        <v>261360</v>
      </c>
      <c r="O40" s="54">
        <f t="shared" si="3"/>
        <v>20173</v>
      </c>
      <c r="P40" s="54">
        <f t="shared" si="3"/>
        <v>36200</v>
      </c>
      <c r="Q40" s="54">
        <f t="shared" si="3"/>
        <v>34843</v>
      </c>
      <c r="R40" s="54">
        <f>SUM(O40:Q40)</f>
        <v>91216</v>
      </c>
      <c r="S40" s="54">
        <f>N40+R40</f>
        <v>352576</v>
      </c>
      <c r="T40" s="54">
        <f t="shared" si="3"/>
        <v>24642</v>
      </c>
      <c r="U40" s="54">
        <f t="shared" si="3"/>
        <v>47627</v>
      </c>
      <c r="V40" s="54">
        <f t="shared" si="3"/>
        <v>50025</v>
      </c>
      <c r="W40" s="54">
        <f>SUM(T40:V40)</f>
        <v>122294</v>
      </c>
      <c r="X40" s="54">
        <f>S40+W40</f>
        <v>474870</v>
      </c>
    </row>
    <row r="41" spans="1:24" ht="18" customHeight="1" thickBot="1">
      <c r="A41" s="69"/>
      <c r="B41" s="22" t="s">
        <v>61</v>
      </c>
      <c r="C41" s="31">
        <v>0</v>
      </c>
      <c r="D41" s="31">
        <v>0</v>
      </c>
      <c r="E41" s="31">
        <v>0</v>
      </c>
      <c r="F41" s="70">
        <f xml:space="preserve"> (F24-F26)</f>
        <v>0</v>
      </c>
      <c r="G41" s="70">
        <f>(G24-G26)</f>
        <v>0</v>
      </c>
      <c r="H41" s="70">
        <f>(H24-H26)</f>
        <v>0</v>
      </c>
      <c r="I41" s="70">
        <f>SUM(F41:H41)</f>
        <v>0</v>
      </c>
      <c r="J41" s="70">
        <f>(J24-J26)</f>
        <v>0</v>
      </c>
      <c r="K41" s="70">
        <f>(K24-K26)</f>
        <v>0</v>
      </c>
      <c r="L41" s="70">
        <f>(L24-L26)</f>
        <v>0</v>
      </c>
      <c r="M41" s="70">
        <f>SUM(J41:L41)</f>
        <v>0</v>
      </c>
      <c r="N41" s="70">
        <f>SUM(M41,I41)</f>
        <v>0</v>
      </c>
      <c r="O41" s="70">
        <f>(O24-O26)</f>
        <v>0</v>
      </c>
      <c r="P41" s="70">
        <f>(P24-P26)</f>
        <v>0</v>
      </c>
      <c r="Q41" s="70">
        <f>(Q24-Q26)</f>
        <v>0</v>
      </c>
      <c r="R41" s="70">
        <f>SUM(O41:Q41)</f>
        <v>0</v>
      </c>
      <c r="S41" s="70">
        <f>SUM(I41,M41,R41)</f>
        <v>0</v>
      </c>
      <c r="T41" s="70">
        <f>(T24-T26)</f>
        <v>0</v>
      </c>
      <c r="U41" s="70">
        <f>(U24-U26)</f>
        <v>0</v>
      </c>
      <c r="V41" s="70">
        <f>(V24-V26)</f>
        <v>0</v>
      </c>
      <c r="W41" s="70">
        <f>SUM(T41:V41)</f>
        <v>0</v>
      </c>
      <c r="X41" s="70">
        <f>SUM(I41,M41,R41,W41)</f>
        <v>0</v>
      </c>
    </row>
    <row r="43" spans="1:24">
      <c r="F43">
        <v>1</v>
      </c>
      <c r="G43">
        <v>2</v>
      </c>
      <c r="H43">
        <v>3</v>
      </c>
    </row>
    <row r="44" spans="1:24"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</sheetData>
  <mergeCells count="3">
    <mergeCell ref="F3:W3"/>
    <mergeCell ref="B3:D3"/>
    <mergeCell ref="A1:X1"/>
  </mergeCells>
  <phoneticPr fontId="0" type="noConversion"/>
  <pageMargins left="0.2" right="0.19" top="0.53" bottom="0.42" header="0.31496062992125984" footer="0.21"/>
  <pageSetup paperSize="8" scale="75" orientation="landscape" r:id="rId1"/>
  <headerFooter>
    <oddFooter>Σελίδα &amp;P από &amp;N</oddFoot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4"/>
  <sheetViews>
    <sheetView tabSelected="1" topLeftCell="G1" zoomScale="110" zoomScaleNormal="110" workbookViewId="0">
      <selection activeCell="A42" sqref="A42"/>
    </sheetView>
  </sheetViews>
  <sheetFormatPr defaultColWidth="8.85546875" defaultRowHeight="12.75"/>
  <cols>
    <col min="1" max="1" width="3.140625" style="83" customWidth="1"/>
    <col min="2" max="2" width="34.7109375" style="84" customWidth="1"/>
    <col min="3" max="3" width="19.140625" style="83" customWidth="1"/>
    <col min="4" max="4" width="16.42578125" style="83" customWidth="1"/>
    <col min="5" max="5" width="19.28515625" style="83" hidden="1" customWidth="1"/>
    <col min="6" max="6" width="9.28515625" style="83" customWidth="1"/>
    <col min="7" max="7" width="10" style="83" customWidth="1"/>
    <col min="8" max="8" width="8.42578125" style="83" customWidth="1"/>
    <col min="9" max="9" width="10" style="83" customWidth="1"/>
    <col min="10" max="10" width="7.85546875" style="83" customWidth="1"/>
    <col min="11" max="11" width="8.140625" style="83" customWidth="1"/>
    <col min="12" max="12" width="7.85546875" style="83" bestFit="1" customWidth="1"/>
    <col min="13" max="13" width="9.85546875" style="83" customWidth="1"/>
    <col min="14" max="14" width="8.42578125" style="83" bestFit="1" customWidth="1"/>
    <col min="15" max="15" width="7.42578125" style="83" bestFit="1" customWidth="1"/>
    <col min="16" max="16" width="8.85546875" style="83" bestFit="1" customWidth="1"/>
    <col min="17" max="17" width="10" style="83" bestFit="1" customWidth="1"/>
    <col min="18" max="18" width="9.7109375" style="83" bestFit="1" customWidth="1"/>
    <col min="19" max="19" width="8.42578125" style="83" bestFit="1" customWidth="1"/>
    <col min="20" max="20" width="11.42578125" style="83" customWidth="1"/>
    <col min="21" max="21" width="10.85546875" style="83" customWidth="1"/>
    <col min="22" max="22" width="9.85546875" style="83" customWidth="1"/>
    <col min="23" max="23" width="10.7109375" style="83" customWidth="1"/>
    <col min="24" max="24" width="10.42578125" style="83" customWidth="1"/>
    <col min="25" max="16384" width="8.85546875" style="83"/>
  </cols>
  <sheetData>
    <row r="1" spans="1:25" ht="14.25" thickBot="1">
      <c r="A1" s="99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1"/>
    </row>
    <row r="2" spans="1:25" ht="13.5" thickBot="1"/>
    <row r="3" spans="1:25" ht="15.75" thickBot="1">
      <c r="A3" s="85"/>
      <c r="B3" s="102" t="s">
        <v>74</v>
      </c>
      <c r="C3" s="103"/>
      <c r="D3" s="103"/>
      <c r="E3" s="86"/>
      <c r="F3" s="104" t="s">
        <v>75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87"/>
    </row>
    <row r="4" spans="1:25" ht="54.75" thickBot="1">
      <c r="A4" s="8" t="s">
        <v>64</v>
      </c>
      <c r="B4" s="24" t="s">
        <v>2</v>
      </c>
      <c r="C4" s="23" t="s">
        <v>68</v>
      </c>
      <c r="D4" s="23" t="s">
        <v>67</v>
      </c>
      <c r="E4" s="23" t="s">
        <v>66</v>
      </c>
      <c r="F4" s="26" t="s">
        <v>8</v>
      </c>
      <c r="G4" s="26" t="s">
        <v>9</v>
      </c>
      <c r="H4" s="26" t="s">
        <v>10</v>
      </c>
      <c r="I4" s="88" t="s">
        <v>4</v>
      </c>
      <c r="J4" s="26" t="s">
        <v>11</v>
      </c>
      <c r="K4" s="26" t="s">
        <v>12</v>
      </c>
      <c r="L4" s="26" t="s">
        <v>13</v>
      </c>
      <c r="M4" s="88" t="s">
        <v>5</v>
      </c>
      <c r="N4" s="88" t="s">
        <v>20</v>
      </c>
      <c r="O4" s="26" t="s">
        <v>14</v>
      </c>
      <c r="P4" s="26" t="s">
        <v>15</v>
      </c>
      <c r="Q4" s="26" t="s">
        <v>16</v>
      </c>
      <c r="R4" s="88" t="s">
        <v>6</v>
      </c>
      <c r="S4" s="88" t="s">
        <v>21</v>
      </c>
      <c r="T4" s="26" t="s">
        <v>17</v>
      </c>
      <c r="U4" s="27" t="s">
        <v>18</v>
      </c>
      <c r="V4" s="27" t="s">
        <v>19</v>
      </c>
      <c r="W4" s="88" t="s">
        <v>7</v>
      </c>
      <c r="X4" s="4" t="s">
        <v>22</v>
      </c>
    </row>
    <row r="5" spans="1:25" ht="27.75" thickBot="1">
      <c r="A5" s="10" t="s">
        <v>0</v>
      </c>
      <c r="B5" s="15" t="s">
        <v>23</v>
      </c>
      <c r="C5" s="29">
        <f t="shared" ref="C5:W5" si="0">SUM(C6:C15)</f>
        <v>493893</v>
      </c>
      <c r="D5" s="30">
        <f>SUM(D6:D15)</f>
        <v>559683</v>
      </c>
      <c r="E5" s="30">
        <f t="shared" si="0"/>
        <v>0</v>
      </c>
      <c r="F5" s="70">
        <f t="shared" si="0"/>
        <v>63273</v>
      </c>
      <c r="G5" s="70">
        <f t="shared" si="0"/>
        <v>40318</v>
      </c>
      <c r="H5" s="70">
        <f t="shared" si="0"/>
        <v>38168</v>
      </c>
      <c r="I5" s="70">
        <f t="shared" si="0"/>
        <v>141759</v>
      </c>
      <c r="J5" s="70">
        <f t="shared" si="0"/>
        <v>47318</v>
      </c>
      <c r="K5" s="70">
        <f t="shared" si="0"/>
        <v>61318</v>
      </c>
      <c r="L5" s="70">
        <f t="shared" si="0"/>
        <v>51318</v>
      </c>
      <c r="M5" s="70">
        <f t="shared" si="0"/>
        <v>159954</v>
      </c>
      <c r="N5" s="70">
        <f t="shared" si="0"/>
        <v>301713</v>
      </c>
      <c r="O5" s="70">
        <f t="shared" si="0"/>
        <v>26996</v>
      </c>
      <c r="P5" s="70">
        <f t="shared" si="0"/>
        <v>43673</v>
      </c>
      <c r="Q5" s="70">
        <f t="shared" si="0"/>
        <v>42878</v>
      </c>
      <c r="R5" s="70">
        <f t="shared" si="0"/>
        <v>113547</v>
      </c>
      <c r="S5" s="70">
        <f t="shared" si="0"/>
        <v>415260</v>
      </c>
      <c r="T5" s="70">
        <f t="shared" si="0"/>
        <v>34565</v>
      </c>
      <c r="U5" s="70">
        <f t="shared" si="0"/>
        <v>56494</v>
      </c>
      <c r="V5" s="70">
        <f t="shared" si="0"/>
        <v>53364</v>
      </c>
      <c r="W5" s="70">
        <f t="shared" si="0"/>
        <v>144423</v>
      </c>
      <c r="X5" s="70">
        <f>SUM(X6:X15)</f>
        <v>559683</v>
      </c>
      <c r="Y5" s="89"/>
    </row>
    <row r="6" spans="1:25" ht="30" customHeight="1">
      <c r="A6" s="14">
        <v>1</v>
      </c>
      <c r="B6" s="32" t="s">
        <v>24</v>
      </c>
      <c r="C6" s="33">
        <v>16170</v>
      </c>
      <c r="D6" s="34">
        <v>23000</v>
      </c>
      <c r="E6" s="34">
        <v>0</v>
      </c>
      <c r="F6" s="79">
        <f>1000+3100</f>
        <v>4100</v>
      </c>
      <c r="G6" s="79">
        <v>1500</v>
      </c>
      <c r="H6" s="79">
        <v>1500</v>
      </c>
      <c r="I6" s="79">
        <f>SUM(F6:H6)</f>
        <v>7100</v>
      </c>
      <c r="J6" s="79">
        <v>1706</v>
      </c>
      <c r="K6" s="79">
        <f>1767+9925-2544</f>
        <v>9148</v>
      </c>
      <c r="L6" s="79">
        <v>647</v>
      </c>
      <c r="M6" s="79">
        <f>SUM(J6:L6)</f>
        <v>11501</v>
      </c>
      <c r="N6" s="79">
        <f>SUM(M6,I6)</f>
        <v>18601</v>
      </c>
      <c r="O6" s="79">
        <v>167</v>
      </c>
      <c r="P6" s="79">
        <v>1000</v>
      </c>
      <c r="Q6" s="79">
        <v>697</v>
      </c>
      <c r="R6" s="79">
        <f>SUM(O6:Q6)</f>
        <v>1864</v>
      </c>
      <c r="S6" s="79">
        <f>SUM(R6,M6,I6)</f>
        <v>20465</v>
      </c>
      <c r="T6" s="79">
        <v>767</v>
      </c>
      <c r="U6" s="79">
        <v>768</v>
      </c>
      <c r="V6" s="79">
        <v>1000</v>
      </c>
      <c r="W6" s="79">
        <f>SUM(T6:V6)</f>
        <v>2535</v>
      </c>
      <c r="X6" s="79">
        <f>SUM(W6,R6,M6,I6)</f>
        <v>23000</v>
      </c>
      <c r="Y6" s="89"/>
    </row>
    <row r="7" spans="1:25" ht="40.5">
      <c r="A7" s="9">
        <v>2</v>
      </c>
      <c r="B7" s="35" t="s">
        <v>25</v>
      </c>
      <c r="C7" s="36">
        <v>200000</v>
      </c>
      <c r="D7" s="37">
        <v>200000</v>
      </c>
      <c r="E7" s="37">
        <v>0</v>
      </c>
      <c r="F7" s="80">
        <v>15000</v>
      </c>
      <c r="G7" s="80">
        <v>25000</v>
      </c>
      <c r="H7" s="80">
        <v>10000</v>
      </c>
      <c r="I7" s="80">
        <f>SUM(F7:H7)</f>
        <v>50000</v>
      </c>
      <c r="J7" s="80">
        <f>25000-7097-14194+24388-1000</f>
        <v>27097</v>
      </c>
      <c r="K7" s="80">
        <f>35000-24388+21191</f>
        <v>31803</v>
      </c>
      <c r="L7" s="80">
        <f>40000-10861</f>
        <v>29139</v>
      </c>
      <c r="M7" s="80">
        <f>SUM(J7:L7)</f>
        <v>88039</v>
      </c>
      <c r="N7" s="80">
        <f>SUM(M7,I7)</f>
        <v>138039</v>
      </c>
      <c r="O7" s="80">
        <v>0</v>
      </c>
      <c r="P7" s="80">
        <v>10000</v>
      </c>
      <c r="Q7" s="80">
        <f>25000-1313</f>
        <v>23687</v>
      </c>
      <c r="R7" s="80">
        <f>SUM(O7:Q7)</f>
        <v>33687</v>
      </c>
      <c r="S7" s="80">
        <f>SUM(R7,M7,I7)</f>
        <v>171726</v>
      </c>
      <c r="T7" s="80">
        <v>7174</v>
      </c>
      <c r="U7" s="80">
        <v>0</v>
      </c>
      <c r="V7" s="80">
        <v>21100</v>
      </c>
      <c r="W7" s="80">
        <f>SUM(T7:V7)</f>
        <v>28274</v>
      </c>
      <c r="X7" s="80">
        <f>SUM(W7,R7,M7,I7)</f>
        <v>200000</v>
      </c>
      <c r="Y7" s="89"/>
    </row>
    <row r="8" spans="1:25" ht="28.7" customHeight="1">
      <c r="A8" s="9">
        <v>3</v>
      </c>
      <c r="B8" s="39" t="s">
        <v>26</v>
      </c>
      <c r="C8" s="36">
        <v>0</v>
      </c>
      <c r="D8" s="37">
        <v>0</v>
      </c>
      <c r="E8" s="37">
        <v>0</v>
      </c>
      <c r="F8" s="80">
        <v>0</v>
      </c>
      <c r="G8" s="80">
        <v>0</v>
      </c>
      <c r="H8" s="80">
        <v>0</v>
      </c>
      <c r="I8" s="80">
        <f>SUM(F8:H8)</f>
        <v>0</v>
      </c>
      <c r="J8" s="80">
        <v>0</v>
      </c>
      <c r="K8" s="80">
        <v>0</v>
      </c>
      <c r="L8" s="80">
        <v>0</v>
      </c>
      <c r="M8" s="80">
        <f>SUM(J8:L8)</f>
        <v>0</v>
      </c>
      <c r="N8" s="80">
        <f>SUM(M8,I8)</f>
        <v>0</v>
      </c>
      <c r="O8" s="80">
        <v>0</v>
      </c>
      <c r="P8" s="80">
        <v>0</v>
      </c>
      <c r="Q8" s="80">
        <v>0</v>
      </c>
      <c r="R8" s="80">
        <f>SUM(O8:Q8)</f>
        <v>0</v>
      </c>
      <c r="S8" s="80">
        <f>SUM(I8,M8,R8)</f>
        <v>0</v>
      </c>
      <c r="T8" s="80">
        <v>0</v>
      </c>
      <c r="U8" s="80">
        <v>0</v>
      </c>
      <c r="V8" s="80">
        <v>0</v>
      </c>
      <c r="W8" s="80">
        <f>SUM(T8:V8)</f>
        <v>0</v>
      </c>
      <c r="X8" s="80">
        <f>SUM(W8,R8,M8,I8)</f>
        <v>0</v>
      </c>
      <c r="Y8" s="89"/>
    </row>
    <row r="9" spans="1:25" ht="16.5" customHeight="1">
      <c r="A9" s="17">
        <v>4</v>
      </c>
      <c r="B9" s="40" t="s">
        <v>27</v>
      </c>
      <c r="C9" s="36">
        <v>94</v>
      </c>
      <c r="D9" s="37">
        <v>0</v>
      </c>
      <c r="E9" s="37">
        <v>0</v>
      </c>
      <c r="F9" s="80">
        <v>0</v>
      </c>
      <c r="G9" s="80">
        <v>0</v>
      </c>
      <c r="H9" s="80">
        <v>0</v>
      </c>
      <c r="I9" s="80">
        <f>SUM(F9:H9)</f>
        <v>0</v>
      </c>
      <c r="J9" s="80">
        <v>0</v>
      </c>
      <c r="K9" s="80">
        <v>0</v>
      </c>
      <c r="L9" s="80">
        <v>0</v>
      </c>
      <c r="M9" s="80">
        <v>0</v>
      </c>
      <c r="N9" s="80">
        <f>SUM(M9,I9)</f>
        <v>0</v>
      </c>
      <c r="O9" s="80">
        <v>0</v>
      </c>
      <c r="P9" s="80">
        <v>0</v>
      </c>
      <c r="Q9" s="80">
        <v>0</v>
      </c>
      <c r="R9" s="80">
        <f>SUM(O9:Q9)</f>
        <v>0</v>
      </c>
      <c r="S9" s="80">
        <f>SUM(I9,M9,R9)</f>
        <v>0</v>
      </c>
      <c r="T9" s="80">
        <v>0</v>
      </c>
      <c r="U9" s="80">
        <v>0</v>
      </c>
      <c r="V9" s="80">
        <v>0</v>
      </c>
      <c r="W9" s="80">
        <f>SUM(T9:V9)</f>
        <v>0</v>
      </c>
      <c r="X9" s="80">
        <f>SUM(W9,R9,M9,I9)</f>
        <v>0</v>
      </c>
      <c r="Y9" s="89"/>
    </row>
    <row r="10" spans="1:25" ht="18.75" customHeight="1">
      <c r="A10" s="9">
        <v>5</v>
      </c>
      <c r="B10" s="39" t="s">
        <v>28</v>
      </c>
      <c r="C10" s="36">
        <v>0</v>
      </c>
      <c r="D10" s="37">
        <v>0</v>
      </c>
      <c r="E10" s="37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9"/>
    </row>
    <row r="11" spans="1:25" ht="18.75" customHeight="1">
      <c r="A11" s="9" t="s">
        <v>30</v>
      </c>
      <c r="B11" s="39" t="s">
        <v>29</v>
      </c>
      <c r="C11" s="36">
        <v>0</v>
      </c>
      <c r="D11" s="37">
        <v>0</v>
      </c>
      <c r="E11" s="37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9"/>
    </row>
    <row r="12" spans="1:25" ht="13.5">
      <c r="A12" s="14" t="s">
        <v>31</v>
      </c>
      <c r="B12" s="41" t="s">
        <v>32</v>
      </c>
      <c r="C12" s="36">
        <v>0</v>
      </c>
      <c r="D12" s="37">
        <v>0</v>
      </c>
      <c r="E12" s="37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9"/>
    </row>
    <row r="13" spans="1:25" ht="17.25" customHeight="1">
      <c r="A13" s="9" t="s">
        <v>33</v>
      </c>
      <c r="B13" s="42" t="s">
        <v>34</v>
      </c>
      <c r="C13" s="36">
        <v>81934</v>
      </c>
      <c r="D13" s="37">
        <v>164029</v>
      </c>
      <c r="E13" s="37">
        <v>0</v>
      </c>
      <c r="F13" s="80">
        <f>10100-1+14760</f>
        <v>24859</v>
      </c>
      <c r="G13" s="80">
        <v>3100</v>
      </c>
      <c r="H13" s="80">
        <f>1100+8470</f>
        <v>9570</v>
      </c>
      <c r="I13" s="80">
        <f>SUM(F13:H13)</f>
        <v>37529</v>
      </c>
      <c r="J13" s="80">
        <f>1100+2931</f>
        <v>4031</v>
      </c>
      <c r="K13" s="80">
        <f>7118+82</f>
        <v>7200</v>
      </c>
      <c r="L13" s="80">
        <f>10847-1868+100</f>
        <v>9079</v>
      </c>
      <c r="M13" s="80">
        <f>SUM(J13:L13)</f>
        <v>20310</v>
      </c>
      <c r="N13" s="80">
        <f>SUM(M13,I13)</f>
        <v>57839</v>
      </c>
      <c r="O13" s="80">
        <f>10000-2383+5747+50+3232</f>
        <v>16646</v>
      </c>
      <c r="P13" s="80">
        <f>10000-456+5147+3882</f>
        <v>18573</v>
      </c>
      <c r="Q13" s="80">
        <f>5647+3882</f>
        <v>9529</v>
      </c>
      <c r="R13" s="80">
        <f>SUM(O13:Q13)</f>
        <v>44748</v>
      </c>
      <c r="S13" s="80">
        <f>SUM(I13,M13,R13)</f>
        <v>102587</v>
      </c>
      <c r="T13" s="80">
        <f>22000-12251+4332</f>
        <v>14081</v>
      </c>
      <c r="U13" s="80">
        <f>12929+12251+3731+3282</f>
        <v>32193</v>
      </c>
      <c r="V13" s="80">
        <f>15420-252</f>
        <v>15168</v>
      </c>
      <c r="W13" s="80">
        <f>SUM(T13:V13)</f>
        <v>61442</v>
      </c>
      <c r="X13" s="80">
        <f>SUM(I13)+M13+R13+W13</f>
        <v>164029</v>
      </c>
      <c r="Y13" s="89"/>
    </row>
    <row r="14" spans="1:25" ht="19.5" customHeight="1">
      <c r="A14" s="9">
        <v>6</v>
      </c>
      <c r="B14" s="42" t="s">
        <v>76</v>
      </c>
      <c r="C14" s="36">
        <v>195695</v>
      </c>
      <c r="D14" s="37">
        <v>172654</v>
      </c>
      <c r="E14" s="37">
        <v>0</v>
      </c>
      <c r="F14" s="80">
        <f>26796-6466-2044+53029-43023+4000+4882-17860</f>
        <v>19314</v>
      </c>
      <c r="G14" s="80">
        <v>10718</v>
      </c>
      <c r="H14" s="80">
        <f>14145+3597+3591-4235</f>
        <v>17098</v>
      </c>
      <c r="I14" s="80">
        <f>SUM(F14:H14)</f>
        <v>47130</v>
      </c>
      <c r="J14" s="80">
        <f>10893+3591</f>
        <v>14484</v>
      </c>
      <c r="K14" s="80">
        <f>7032+6135</f>
        <v>13167</v>
      </c>
      <c r="L14" s="80">
        <f>8862+3591</f>
        <v>12453</v>
      </c>
      <c r="M14" s="80">
        <f>SUM(J14:L14)</f>
        <v>40104</v>
      </c>
      <c r="N14" s="80">
        <f>SUM(I14)+M14</f>
        <v>87234</v>
      </c>
      <c r="O14" s="80">
        <f>6592+3591</f>
        <v>10183</v>
      </c>
      <c r="P14" s="80">
        <f>3843+10257</f>
        <v>14100</v>
      </c>
      <c r="Q14" s="80">
        <v>8965</v>
      </c>
      <c r="R14" s="80">
        <f>SUM(O14:Q14)</f>
        <v>33248</v>
      </c>
      <c r="S14" s="80">
        <f>SUM(I14)+M14+R14</f>
        <v>120482</v>
      </c>
      <c r="T14" s="80">
        <v>12543</v>
      </c>
      <c r="U14" s="80">
        <v>23533</v>
      </c>
      <c r="V14" s="80">
        <f>13187+2909</f>
        <v>16096</v>
      </c>
      <c r="W14" s="80">
        <f>SUM(T14:V14)</f>
        <v>52172</v>
      </c>
      <c r="X14" s="80">
        <f>SUM(I14)+M14+R14+W14</f>
        <v>172654</v>
      </c>
      <c r="Y14" s="89"/>
    </row>
    <row r="15" spans="1:25" ht="17.25" customHeight="1" thickBot="1">
      <c r="A15" s="17">
        <v>7</v>
      </c>
      <c r="B15" s="43" t="s">
        <v>35</v>
      </c>
      <c r="C15" s="44">
        <v>0</v>
      </c>
      <c r="D15" s="45">
        <v>0</v>
      </c>
      <c r="E15" s="45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  <c r="R15" s="81">
        <v>0</v>
      </c>
      <c r="S15" s="81">
        <v>0</v>
      </c>
      <c r="T15" s="81">
        <v>0</v>
      </c>
      <c r="U15" s="81">
        <v>0</v>
      </c>
      <c r="V15" s="81">
        <v>0</v>
      </c>
      <c r="W15" s="81">
        <v>0</v>
      </c>
      <c r="X15" s="81">
        <v>0</v>
      </c>
      <c r="Y15" s="89"/>
    </row>
    <row r="16" spans="1:25" ht="41.25" thickBot="1">
      <c r="A16" s="10" t="s">
        <v>1</v>
      </c>
      <c r="B16" s="16" t="s">
        <v>36</v>
      </c>
      <c r="C16" s="29">
        <f>SUM(C17:C23)</f>
        <v>0</v>
      </c>
      <c r="D16" s="30">
        <v>0</v>
      </c>
      <c r="E16" s="3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89"/>
    </row>
    <row r="17" spans="1:25" ht="17.25" customHeight="1">
      <c r="A17" s="14">
        <v>1</v>
      </c>
      <c r="B17" s="41" t="s">
        <v>37</v>
      </c>
      <c r="C17" s="33">
        <v>0</v>
      </c>
      <c r="D17" s="34">
        <v>0</v>
      </c>
      <c r="E17" s="34">
        <v>0</v>
      </c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5" ht="17.25" customHeight="1">
      <c r="A18" s="9" t="s">
        <v>30</v>
      </c>
      <c r="B18" s="42" t="s">
        <v>38</v>
      </c>
      <c r="C18" s="36">
        <v>0</v>
      </c>
      <c r="D18" s="37">
        <v>0</v>
      </c>
      <c r="E18" s="37">
        <v>0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9"/>
    </row>
    <row r="19" spans="1:25" ht="17.25" customHeight="1">
      <c r="A19" s="9" t="s">
        <v>31</v>
      </c>
      <c r="B19" s="42" t="s">
        <v>39</v>
      </c>
      <c r="C19" s="36">
        <v>0</v>
      </c>
      <c r="D19" s="37">
        <v>0</v>
      </c>
      <c r="E19" s="37">
        <v>0</v>
      </c>
      <c r="F19" s="50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2"/>
    </row>
    <row r="20" spans="1:25" ht="27">
      <c r="A20" s="9">
        <v>2</v>
      </c>
      <c r="B20" s="42" t="s">
        <v>40</v>
      </c>
      <c r="C20" s="36">
        <v>0</v>
      </c>
      <c r="D20" s="37">
        <v>0</v>
      </c>
      <c r="E20" s="37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</row>
    <row r="21" spans="1:25" ht="27">
      <c r="A21" s="9" t="s">
        <v>30</v>
      </c>
      <c r="B21" s="42" t="s">
        <v>41</v>
      </c>
      <c r="C21" s="36">
        <v>0</v>
      </c>
      <c r="D21" s="37">
        <v>0</v>
      </c>
      <c r="E21" s="37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</row>
    <row r="22" spans="1:25" ht="27">
      <c r="A22" s="9" t="s">
        <v>31</v>
      </c>
      <c r="B22" s="42" t="s">
        <v>42</v>
      </c>
      <c r="C22" s="36">
        <v>0</v>
      </c>
      <c r="D22" s="37">
        <v>0</v>
      </c>
      <c r="E22" s="37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</row>
    <row r="23" spans="1:25" ht="27.75" thickBot="1">
      <c r="A23" s="17" t="s">
        <v>33</v>
      </c>
      <c r="B23" s="43" t="s">
        <v>43</v>
      </c>
      <c r="C23" s="44">
        <v>0</v>
      </c>
      <c r="D23" s="45">
        <v>0</v>
      </c>
      <c r="E23" s="45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</row>
    <row r="24" spans="1:25" ht="17.25" customHeight="1" thickBot="1">
      <c r="A24" s="10"/>
      <c r="B24" s="16" t="s">
        <v>60</v>
      </c>
      <c r="C24" s="29">
        <f>SUM(C5,C16)</f>
        <v>493893</v>
      </c>
      <c r="D24" s="30">
        <f>SUM(D5,D16)</f>
        <v>559683</v>
      </c>
      <c r="E24" s="30">
        <f>SUM(E5,E16)</f>
        <v>0</v>
      </c>
      <c r="F24" s="31">
        <f>SUM(F6:F23)</f>
        <v>63273</v>
      </c>
      <c r="G24" s="31">
        <f>SUM(G5,G16)</f>
        <v>40318</v>
      </c>
      <c r="H24" s="31">
        <f t="shared" ref="H24:W24" si="1">SUM(H16,H5)</f>
        <v>38168</v>
      </c>
      <c r="I24" s="31">
        <f t="shared" si="1"/>
        <v>141759</v>
      </c>
      <c r="J24" s="31">
        <f t="shared" si="1"/>
        <v>47318</v>
      </c>
      <c r="K24" s="31">
        <f t="shared" si="1"/>
        <v>61318</v>
      </c>
      <c r="L24" s="31">
        <f t="shared" si="1"/>
        <v>51318</v>
      </c>
      <c r="M24" s="31">
        <f t="shared" si="1"/>
        <v>159954</v>
      </c>
      <c r="N24" s="31">
        <f t="shared" si="1"/>
        <v>301713</v>
      </c>
      <c r="O24" s="31">
        <f t="shared" si="1"/>
        <v>26996</v>
      </c>
      <c r="P24" s="31">
        <f t="shared" si="1"/>
        <v>43673</v>
      </c>
      <c r="Q24" s="31">
        <f t="shared" si="1"/>
        <v>42878</v>
      </c>
      <c r="R24" s="31">
        <f t="shared" si="1"/>
        <v>113547</v>
      </c>
      <c r="S24" s="31">
        <f t="shared" si="1"/>
        <v>415260</v>
      </c>
      <c r="T24" s="31">
        <f t="shared" si="1"/>
        <v>34565</v>
      </c>
      <c r="U24" s="31">
        <f t="shared" si="1"/>
        <v>56494</v>
      </c>
      <c r="V24" s="31">
        <f t="shared" si="1"/>
        <v>53364</v>
      </c>
      <c r="W24" s="31">
        <f t="shared" si="1"/>
        <v>144423</v>
      </c>
      <c r="X24" s="31">
        <f>SUM(X20:X23,X16,X5)</f>
        <v>559683</v>
      </c>
    </row>
    <row r="25" spans="1:25" ht="78" customHeight="1" thickBot="1">
      <c r="A25" s="11" t="s">
        <v>65</v>
      </c>
      <c r="B25" s="12" t="s">
        <v>3</v>
      </c>
      <c r="C25" s="27" t="s">
        <v>72</v>
      </c>
      <c r="D25" s="27" t="s">
        <v>71</v>
      </c>
      <c r="E25" s="4" t="s">
        <v>62</v>
      </c>
      <c r="F25" s="27" t="s">
        <v>8</v>
      </c>
      <c r="G25" s="27" t="s">
        <v>9</v>
      </c>
      <c r="H25" s="27" t="s">
        <v>10</v>
      </c>
      <c r="I25" s="4" t="s">
        <v>4</v>
      </c>
      <c r="J25" s="27" t="s">
        <v>11</v>
      </c>
      <c r="K25" s="27" t="s">
        <v>12</v>
      </c>
      <c r="L25" s="27" t="s">
        <v>13</v>
      </c>
      <c r="M25" s="4" t="s">
        <v>5</v>
      </c>
      <c r="N25" s="4" t="s">
        <v>20</v>
      </c>
      <c r="O25" s="27" t="s">
        <v>14</v>
      </c>
      <c r="P25" s="27" t="s">
        <v>15</v>
      </c>
      <c r="Q25" s="27" t="s">
        <v>16</v>
      </c>
      <c r="R25" s="4" t="s">
        <v>6</v>
      </c>
      <c r="S25" s="4" t="s">
        <v>21</v>
      </c>
      <c r="T25" s="27" t="s">
        <v>17</v>
      </c>
      <c r="U25" s="27" t="s">
        <v>18</v>
      </c>
      <c r="V25" s="27" t="s">
        <v>19</v>
      </c>
      <c r="W25" s="90" t="s">
        <v>7</v>
      </c>
      <c r="X25" s="4" t="s">
        <v>22</v>
      </c>
    </row>
    <row r="26" spans="1:25" ht="27.75" thickBot="1">
      <c r="A26" s="19" t="s">
        <v>44</v>
      </c>
      <c r="B26" s="15" t="s">
        <v>45</v>
      </c>
      <c r="C26" s="30">
        <f>SUM(C27:C31)</f>
        <v>291984</v>
      </c>
      <c r="D26" s="30">
        <f>SUM(D27:D31)</f>
        <v>559683</v>
      </c>
      <c r="E26" s="54">
        <v>0</v>
      </c>
      <c r="F26" s="54">
        <f t="shared" ref="F26:X26" si="2">SUM(F27:F31)</f>
        <v>63273</v>
      </c>
      <c r="G26" s="54">
        <f t="shared" si="2"/>
        <v>41318</v>
      </c>
      <c r="H26" s="54">
        <f t="shared" si="2"/>
        <v>39280</v>
      </c>
      <c r="I26" s="54">
        <f t="shared" si="2"/>
        <v>143871</v>
      </c>
      <c r="J26" s="54">
        <f t="shared" si="2"/>
        <v>47318</v>
      </c>
      <c r="K26" s="54">
        <f t="shared" si="2"/>
        <v>61318</v>
      </c>
      <c r="L26" s="54">
        <f t="shared" si="2"/>
        <v>51818</v>
      </c>
      <c r="M26" s="54">
        <f t="shared" si="2"/>
        <v>160454</v>
      </c>
      <c r="N26" s="54">
        <f t="shared" si="2"/>
        <v>304325</v>
      </c>
      <c r="O26" s="54">
        <f t="shared" si="2"/>
        <v>27018</v>
      </c>
      <c r="P26" s="54">
        <f t="shared" si="2"/>
        <v>44318</v>
      </c>
      <c r="Q26" s="54">
        <f t="shared" si="2"/>
        <v>42318</v>
      </c>
      <c r="R26" s="54">
        <f t="shared" si="2"/>
        <v>113654</v>
      </c>
      <c r="S26" s="54">
        <f t="shared" si="2"/>
        <v>417979</v>
      </c>
      <c r="T26" s="54">
        <f t="shared" si="2"/>
        <v>33618</v>
      </c>
      <c r="U26" s="54">
        <f t="shared" si="2"/>
        <v>54718</v>
      </c>
      <c r="V26" s="54">
        <f t="shared" si="2"/>
        <v>53368</v>
      </c>
      <c r="W26" s="54">
        <f t="shared" si="2"/>
        <v>141704</v>
      </c>
      <c r="X26" s="54">
        <f t="shared" si="2"/>
        <v>559683</v>
      </c>
      <c r="Y26" s="89"/>
    </row>
    <row r="27" spans="1:25" ht="18" customHeight="1">
      <c r="A27" s="18">
        <v>1</v>
      </c>
      <c r="B27" s="55" t="s">
        <v>46</v>
      </c>
      <c r="C27" s="34">
        <v>185745</v>
      </c>
      <c r="D27" s="91">
        <v>290966</v>
      </c>
      <c r="E27" s="74">
        <v>0</v>
      </c>
      <c r="F27" s="34">
        <v>24247</v>
      </c>
      <c r="G27" s="34">
        <v>24247</v>
      </c>
      <c r="H27" s="34">
        <v>24247</v>
      </c>
      <c r="I27" s="34">
        <f>SUM(F27:H27)</f>
        <v>72741</v>
      </c>
      <c r="J27" s="34">
        <v>24247</v>
      </c>
      <c r="K27" s="34">
        <v>24247</v>
      </c>
      <c r="L27" s="34">
        <v>24247</v>
      </c>
      <c r="M27" s="34">
        <f>SUM(J27:L27)</f>
        <v>72741</v>
      </c>
      <c r="N27" s="34">
        <f>SUM(M27,I27)</f>
        <v>145482</v>
      </c>
      <c r="O27" s="34">
        <v>24247</v>
      </c>
      <c r="P27" s="34">
        <v>24247</v>
      </c>
      <c r="Q27" s="34">
        <v>24247</v>
      </c>
      <c r="R27" s="34">
        <f>SUM(O27:Q27)</f>
        <v>72741</v>
      </c>
      <c r="S27" s="34">
        <f>SUM(R27,M27,I27)</f>
        <v>218223</v>
      </c>
      <c r="T27" s="34">
        <v>24247</v>
      </c>
      <c r="U27" s="34">
        <v>24247</v>
      </c>
      <c r="V27" s="34">
        <v>24249</v>
      </c>
      <c r="W27" s="34">
        <f>SUM(T27:V27)</f>
        <v>72743</v>
      </c>
      <c r="X27" s="34">
        <f>SUM(W27,R27,M27,I27)</f>
        <v>290966</v>
      </c>
      <c r="Y27" s="89"/>
    </row>
    <row r="28" spans="1:25" ht="27">
      <c r="A28" s="13">
        <v>2</v>
      </c>
      <c r="B28" s="35" t="s">
        <v>47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89"/>
    </row>
    <row r="29" spans="1:25" ht="18" customHeight="1">
      <c r="A29" s="13">
        <v>3</v>
      </c>
      <c r="B29" s="39" t="s">
        <v>27</v>
      </c>
      <c r="C29" s="37">
        <v>0</v>
      </c>
      <c r="D29" s="37">
        <v>850</v>
      </c>
      <c r="E29" s="72">
        <v>0</v>
      </c>
      <c r="F29" s="37">
        <v>71</v>
      </c>
      <c r="G29" s="37">
        <v>71</v>
      </c>
      <c r="H29" s="37">
        <v>71</v>
      </c>
      <c r="I29" s="37">
        <f>SUM(F29:H29)</f>
        <v>213</v>
      </c>
      <c r="J29" s="37">
        <v>71</v>
      </c>
      <c r="K29" s="37">
        <v>71</v>
      </c>
      <c r="L29" s="37">
        <v>71</v>
      </c>
      <c r="M29" s="37">
        <f>SUM(J29:L29)</f>
        <v>213</v>
      </c>
      <c r="N29" s="37">
        <f>SUM(M29,I29)</f>
        <v>426</v>
      </c>
      <c r="O29" s="37">
        <v>71</v>
      </c>
      <c r="P29" s="37">
        <v>71</v>
      </c>
      <c r="Q29" s="37">
        <v>71</v>
      </c>
      <c r="R29" s="37">
        <f>SUM(O29:Q29)</f>
        <v>213</v>
      </c>
      <c r="S29" s="37">
        <f>SUM(R29,M29,I29)</f>
        <v>639</v>
      </c>
      <c r="T29" s="37">
        <v>71</v>
      </c>
      <c r="U29" s="37">
        <v>71</v>
      </c>
      <c r="V29" s="37">
        <v>69</v>
      </c>
      <c r="W29" s="37">
        <f>SUM(T29:V29)</f>
        <v>211</v>
      </c>
      <c r="X29" s="37">
        <f>SUM(W29,R29,M29,I29)</f>
        <v>850</v>
      </c>
      <c r="Y29" s="89"/>
    </row>
    <row r="30" spans="1:25" ht="18" customHeight="1">
      <c r="A30" s="13">
        <v>4</v>
      </c>
      <c r="B30" s="58" t="s">
        <v>48</v>
      </c>
      <c r="C30" s="37">
        <v>100248</v>
      </c>
      <c r="D30" s="37">
        <v>243017</v>
      </c>
      <c r="E30" s="37">
        <v>0</v>
      </c>
      <c r="F30" s="37">
        <f>21355+13600+4000</f>
        <v>38955</v>
      </c>
      <c r="G30" s="37">
        <v>15000</v>
      </c>
      <c r="H30" s="37">
        <v>11112</v>
      </c>
      <c r="I30" s="37">
        <f>SUM(F30:H30)</f>
        <v>65067</v>
      </c>
      <c r="J30" s="37">
        <v>20000</v>
      </c>
      <c r="K30" s="37">
        <v>35000</v>
      </c>
      <c r="L30" s="37">
        <v>25500</v>
      </c>
      <c r="M30" s="37">
        <f>SUM(J30:L30)</f>
        <v>80500</v>
      </c>
      <c r="N30" s="37">
        <f>SUM(I30,M30)</f>
        <v>145567</v>
      </c>
      <c r="O30" s="37">
        <v>700</v>
      </c>
      <c r="P30" s="37">
        <v>18000</v>
      </c>
      <c r="Q30" s="37">
        <v>16000</v>
      </c>
      <c r="R30" s="37">
        <f>SUM(O30:Q30)</f>
        <v>34700</v>
      </c>
      <c r="S30" s="37">
        <f>SUM(R30,M30,I30)</f>
        <v>180267</v>
      </c>
      <c r="T30" s="37">
        <v>7300</v>
      </c>
      <c r="U30" s="37">
        <v>28400</v>
      </c>
      <c r="V30" s="37">
        <v>27050</v>
      </c>
      <c r="W30" s="37">
        <f>SUM(T30:V30)</f>
        <v>62750</v>
      </c>
      <c r="X30" s="37">
        <f>SUM(W30,R30,M30,I30)</f>
        <v>243017</v>
      </c>
      <c r="Y30" s="89"/>
    </row>
    <row r="31" spans="1:25" ht="21" customHeight="1" thickBot="1">
      <c r="A31" s="20">
        <v>5</v>
      </c>
      <c r="B31" s="59" t="s">
        <v>49</v>
      </c>
      <c r="C31" s="45">
        <v>5991</v>
      </c>
      <c r="D31" s="45">
        <v>24850</v>
      </c>
      <c r="E31" s="45">
        <v>0</v>
      </c>
      <c r="F31" s="45">
        <v>0</v>
      </c>
      <c r="G31" s="45">
        <v>2000</v>
      </c>
      <c r="H31" s="45">
        <v>3850</v>
      </c>
      <c r="I31" s="37">
        <f>SUM(F31:H31)</f>
        <v>5850</v>
      </c>
      <c r="J31" s="45">
        <v>3000</v>
      </c>
      <c r="K31" s="45">
        <v>2000</v>
      </c>
      <c r="L31" s="45">
        <v>2000</v>
      </c>
      <c r="M31" s="45">
        <f>SUM(J31:L31)</f>
        <v>7000</v>
      </c>
      <c r="N31" s="45">
        <f>SUM(I31)+M31</f>
        <v>12850</v>
      </c>
      <c r="O31" s="45">
        <v>2000</v>
      </c>
      <c r="P31" s="45">
        <v>2000</v>
      </c>
      <c r="Q31" s="45">
        <v>2000</v>
      </c>
      <c r="R31" s="45">
        <f>SUM(O31:Q31)</f>
        <v>6000</v>
      </c>
      <c r="S31" s="45">
        <f>SUM(I31)+M31+R31</f>
        <v>18850</v>
      </c>
      <c r="T31" s="45">
        <v>2000</v>
      </c>
      <c r="U31" s="45">
        <v>2000</v>
      </c>
      <c r="V31" s="45">
        <v>2000</v>
      </c>
      <c r="W31" s="45">
        <f>SUM(T31:V31)</f>
        <v>6000</v>
      </c>
      <c r="X31" s="45">
        <f>SUM(I31)+M31+R31+W31</f>
        <v>24850</v>
      </c>
      <c r="Y31" s="89"/>
    </row>
    <row r="32" spans="1:25" ht="41.25" thickBot="1">
      <c r="A32" s="19" t="s">
        <v>50</v>
      </c>
      <c r="B32" s="21" t="s">
        <v>51</v>
      </c>
      <c r="C32" s="30">
        <f>SUM(C33:C39)</f>
        <v>0</v>
      </c>
      <c r="D32" s="30">
        <f>SUM(D33:D39)</f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89"/>
    </row>
    <row r="33" spans="1:25" ht="20.25" customHeight="1">
      <c r="A33" s="18">
        <v>1</v>
      </c>
      <c r="B33" s="61" t="s">
        <v>52</v>
      </c>
      <c r="C33" s="34">
        <v>0</v>
      </c>
      <c r="D33" s="34">
        <v>0</v>
      </c>
      <c r="E33" s="56">
        <v>0</v>
      </c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4"/>
      <c r="Y33" s="89"/>
    </row>
    <row r="34" spans="1:25" ht="16.5" customHeight="1">
      <c r="A34" s="13" t="s">
        <v>30</v>
      </c>
      <c r="B34" s="58" t="s">
        <v>53</v>
      </c>
      <c r="C34" s="37">
        <v>0</v>
      </c>
      <c r="D34" s="37">
        <v>0</v>
      </c>
      <c r="E34" s="57">
        <v>0</v>
      </c>
      <c r="F34" s="62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4"/>
      <c r="Y34" s="89"/>
    </row>
    <row r="35" spans="1:25" ht="16.5" customHeight="1">
      <c r="A35" s="13" t="s">
        <v>31</v>
      </c>
      <c r="B35" s="58" t="s">
        <v>54</v>
      </c>
      <c r="C35" s="37">
        <v>0</v>
      </c>
      <c r="D35" s="37">
        <v>0</v>
      </c>
      <c r="E35" s="57">
        <v>0</v>
      </c>
      <c r="F35" s="65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7"/>
      <c r="Y35" s="89"/>
    </row>
    <row r="36" spans="1:25" ht="16.5" customHeight="1">
      <c r="A36" s="13">
        <v>2</v>
      </c>
      <c r="B36" s="58" t="s">
        <v>55</v>
      </c>
      <c r="C36" s="37">
        <v>0</v>
      </c>
      <c r="D36" s="3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  <c r="Y36" s="89"/>
    </row>
    <row r="37" spans="1:25" ht="27">
      <c r="A37" s="13" t="s">
        <v>30</v>
      </c>
      <c r="B37" s="68" t="s">
        <v>56</v>
      </c>
      <c r="C37" s="37">
        <v>0</v>
      </c>
      <c r="D37" s="3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89"/>
    </row>
    <row r="38" spans="1:25" ht="27">
      <c r="A38" s="13" t="s">
        <v>31</v>
      </c>
      <c r="B38" s="68" t="s">
        <v>57</v>
      </c>
      <c r="C38" s="37">
        <v>0</v>
      </c>
      <c r="D38" s="3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89"/>
    </row>
    <row r="39" spans="1:25" ht="27.75" thickBot="1">
      <c r="A39" s="20" t="s">
        <v>33</v>
      </c>
      <c r="B39" s="59" t="s">
        <v>58</v>
      </c>
      <c r="C39" s="45">
        <v>0</v>
      </c>
      <c r="D39" s="45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89"/>
    </row>
    <row r="40" spans="1:25" ht="16.5" customHeight="1" thickBot="1">
      <c r="A40" s="19"/>
      <c r="B40" s="22" t="s">
        <v>59</v>
      </c>
      <c r="C40" s="30">
        <f>SUM(C26,C32)</f>
        <v>291984</v>
      </c>
      <c r="D40" s="30">
        <f>SUM(D26,D32)</f>
        <v>559683</v>
      </c>
      <c r="E40" s="54">
        <v>0</v>
      </c>
      <c r="F40" s="54">
        <f>F32+F26</f>
        <v>63273</v>
      </c>
      <c r="G40" s="54">
        <f t="shared" ref="G40:V40" si="3">G32+G26</f>
        <v>41318</v>
      </c>
      <c r="H40" s="54">
        <f t="shared" si="3"/>
        <v>39280</v>
      </c>
      <c r="I40" s="54">
        <f>SUM(F40:H40)</f>
        <v>143871</v>
      </c>
      <c r="J40" s="54">
        <f t="shared" si="3"/>
        <v>47318</v>
      </c>
      <c r="K40" s="54">
        <f t="shared" si="3"/>
        <v>61318</v>
      </c>
      <c r="L40" s="54">
        <f t="shared" si="3"/>
        <v>51818</v>
      </c>
      <c r="M40" s="54">
        <f>SUM(J40:L40)</f>
        <v>160454</v>
      </c>
      <c r="N40" s="54">
        <f>I40+M40</f>
        <v>304325</v>
      </c>
      <c r="O40" s="54">
        <f t="shared" si="3"/>
        <v>27018</v>
      </c>
      <c r="P40" s="54">
        <f t="shared" si="3"/>
        <v>44318</v>
      </c>
      <c r="Q40" s="54">
        <f t="shared" si="3"/>
        <v>42318</v>
      </c>
      <c r="R40" s="54">
        <f>SUM(O40:Q40)</f>
        <v>113654</v>
      </c>
      <c r="S40" s="54">
        <f>N40+R40</f>
        <v>417979</v>
      </c>
      <c r="T40" s="54">
        <f t="shared" si="3"/>
        <v>33618</v>
      </c>
      <c r="U40" s="54">
        <f t="shared" si="3"/>
        <v>54718</v>
      </c>
      <c r="V40" s="54">
        <f t="shared" si="3"/>
        <v>53368</v>
      </c>
      <c r="W40" s="54">
        <f>SUM(T40:V40)</f>
        <v>141704</v>
      </c>
      <c r="X40" s="54">
        <f>S40+W40</f>
        <v>559683</v>
      </c>
      <c r="Y40" s="89"/>
    </row>
    <row r="41" spans="1:25" ht="18" customHeight="1" thickBot="1">
      <c r="A41" s="82"/>
      <c r="B41" s="22" t="s">
        <v>61</v>
      </c>
      <c r="C41" s="31">
        <v>0</v>
      </c>
      <c r="D41" s="31">
        <v>0</v>
      </c>
      <c r="E41" s="31">
        <v>0</v>
      </c>
      <c r="F41" s="70">
        <f xml:space="preserve"> (F24-F26)</f>
        <v>0</v>
      </c>
      <c r="G41" s="70">
        <f>(G24-G26)</f>
        <v>-1000</v>
      </c>
      <c r="H41" s="70">
        <f>(H24-H26)</f>
        <v>-1112</v>
      </c>
      <c r="I41" s="70">
        <f>SUM(F41:H41)</f>
        <v>-2112</v>
      </c>
      <c r="J41" s="70">
        <f>(J24-J26)</f>
        <v>0</v>
      </c>
      <c r="K41" s="70">
        <f>(K24-K26)</f>
        <v>0</v>
      </c>
      <c r="L41" s="70">
        <f>(L24-L26)</f>
        <v>-500</v>
      </c>
      <c r="M41" s="70">
        <f>SUM(J41:L41)</f>
        <v>-500</v>
      </c>
      <c r="N41" s="70">
        <f>SUM(M41,I41)</f>
        <v>-2612</v>
      </c>
      <c r="O41" s="70">
        <f>(O24-O26)</f>
        <v>-22</v>
      </c>
      <c r="P41" s="70">
        <f>(P24-P26)</f>
        <v>-645</v>
      </c>
      <c r="Q41" s="70">
        <f>(Q24-Q26)</f>
        <v>560</v>
      </c>
      <c r="R41" s="70">
        <f>SUM(O41:Q41)</f>
        <v>-107</v>
      </c>
      <c r="S41" s="70">
        <f>SUM(I41,M41,R41)</f>
        <v>-2719</v>
      </c>
      <c r="T41" s="70">
        <f>(T24-T26)</f>
        <v>947</v>
      </c>
      <c r="U41" s="70">
        <f>(U24-U26)</f>
        <v>1776</v>
      </c>
      <c r="V41" s="70">
        <f>(V24-V26)</f>
        <v>-4</v>
      </c>
      <c r="W41" s="70">
        <f>SUM(T41:V41)</f>
        <v>2719</v>
      </c>
      <c r="X41" s="70">
        <f>SUM(I41,M41,R41,W41)</f>
        <v>0</v>
      </c>
      <c r="Y41" s="89"/>
    </row>
    <row r="44" spans="1:25"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</row>
  </sheetData>
  <mergeCells count="3">
    <mergeCell ref="A1:X1"/>
    <mergeCell ref="B3:D3"/>
    <mergeCell ref="F3:W3"/>
  </mergeCells>
  <pageMargins left="0.2" right="0.19" top="0.53" bottom="0.42" header="0.31496062992125984" footer="0.21"/>
  <pageSetup paperSize="8" scale="79" orientation="landscape" r:id="rId1"/>
  <headerFooter>
    <oddFooter>Σελίδα &amp;P από &amp;N</oddFooter>
  </headerFooter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ΝΠΙΔ</vt:lpstr>
      <vt:lpstr>ΝΠΙΔ (2)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KOINOFELIS</cp:lastModifiedBy>
  <cp:lastPrinted>2018-11-12T11:28:56Z</cp:lastPrinted>
  <dcterms:created xsi:type="dcterms:W3CDTF">2012-04-12T10:37:28Z</dcterms:created>
  <dcterms:modified xsi:type="dcterms:W3CDTF">2019-04-11T08:07:38Z</dcterms:modified>
</cp:coreProperties>
</file>